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45" windowWidth="11340" windowHeight="6030" tabRatio="652" activeTab="10"/>
  </bookViews>
  <sheets>
    <sheet name="SUMIF" sheetId="1" r:id="rId1"/>
    <sheet name="COUNTIF" sheetId="9" r:id="rId2"/>
    <sheet name="COUNTBLANK" sheetId="12" r:id="rId3"/>
    <sheet name="POČET" sheetId="10" r:id="rId4"/>
    <sheet name="POČET2" sheetId="11" r:id="rId5"/>
    <sheet name="KDYŽ" sheetId="16" r:id="rId6"/>
    <sheet name="ZVOLIT" sheetId="18" r:id="rId7"/>
    <sheet name="INDEX" sheetId="19" r:id="rId8"/>
    <sheet name="SVYHLEDAT" sheetId="20" r:id="rId9"/>
    <sheet name="VVYHLEDAT" sheetId="23" r:id="rId10"/>
    <sheet name="VYHLEDAT" sheetId="24" r:id="rId11"/>
  </sheets>
  <calcPr calcId="125725"/>
</workbook>
</file>

<file path=xl/calcChain.xml><?xml version="1.0" encoding="utf-8"?>
<calcChain xmlns="http://schemas.openxmlformats.org/spreadsheetml/2006/main">
  <c r="B3" i="19"/>
  <c r="H11" i="12"/>
  <c r="H9" i="24" l="1"/>
  <c r="H10"/>
  <c r="H11"/>
  <c r="H13"/>
  <c r="H14"/>
  <c r="H15"/>
  <c r="D11" i="23" l="1"/>
  <c r="D12"/>
  <c r="C12"/>
  <c r="C11"/>
  <c r="D17" i="20"/>
  <c r="C16"/>
  <c r="D16"/>
  <c r="C17"/>
  <c r="B5" i="19"/>
  <c r="B3" i="18"/>
  <c r="B5" s="1"/>
  <c r="C8" i="16"/>
  <c r="D8"/>
  <c r="E8"/>
  <c r="F8"/>
  <c r="G8"/>
  <c r="H8"/>
  <c r="C9"/>
  <c r="D9"/>
  <c r="E9"/>
  <c r="F9"/>
  <c r="G9"/>
  <c r="H9"/>
  <c r="I5" i="12"/>
  <c r="I6"/>
  <c r="I7"/>
  <c r="I8"/>
  <c r="C9"/>
  <c r="D9"/>
  <c r="E9"/>
  <c r="F9"/>
  <c r="G9"/>
  <c r="H9"/>
  <c r="I9"/>
  <c r="G11" i="11"/>
  <c r="I5"/>
  <c r="I6"/>
  <c r="I7"/>
  <c r="I8"/>
  <c r="C9"/>
  <c r="D9"/>
  <c r="E9"/>
  <c r="F9"/>
  <c r="G9"/>
  <c r="H9"/>
  <c r="I9"/>
  <c r="G11" i="10"/>
  <c r="I5"/>
  <c r="I6"/>
  <c r="I7"/>
  <c r="I8"/>
  <c r="C9"/>
  <c r="D9"/>
  <c r="E9"/>
  <c r="F9"/>
  <c r="G9"/>
  <c r="H9"/>
  <c r="I9"/>
  <c r="H11" i="9"/>
  <c r="I6"/>
  <c r="I7"/>
  <c r="I8"/>
  <c r="I5"/>
  <c r="I9" s="1"/>
  <c r="C9"/>
  <c r="D9"/>
  <c r="E9"/>
  <c r="F9"/>
  <c r="G9"/>
  <c r="H9"/>
  <c r="H6" i="1"/>
  <c r="H7"/>
  <c r="H8"/>
  <c r="H9"/>
  <c r="H10"/>
  <c r="H11"/>
  <c r="H12"/>
  <c r="H13"/>
  <c r="H14"/>
  <c r="E16"/>
  <c r="E17"/>
  <c r="E18"/>
</calcChain>
</file>

<file path=xl/sharedStrings.xml><?xml version="1.0" encoding="utf-8"?>
<sst xmlns="http://schemas.openxmlformats.org/spreadsheetml/2006/main" count="215" uniqueCount="102">
  <si>
    <t>Náklady na provoz aut</t>
  </si>
  <si>
    <t>SPZ</t>
  </si>
  <si>
    <t>Období</t>
  </si>
  <si>
    <t>Ujeté km</t>
  </si>
  <si>
    <t>Benzín</t>
  </si>
  <si>
    <t>Benzín cena</t>
  </si>
  <si>
    <t>Oprava
a údržba</t>
  </si>
  <si>
    <t>Náklady
na 1 km</t>
  </si>
  <si>
    <t>[ km ]</t>
  </si>
  <si>
    <t>[litry]</t>
  </si>
  <si>
    <t>[ Kč ]</t>
  </si>
  <si>
    <t>ABC 25-25</t>
  </si>
  <si>
    <t>leden</t>
  </si>
  <si>
    <t>ABE 15-16</t>
  </si>
  <si>
    <t>ADA 28-13</t>
  </si>
  <si>
    <t>únor</t>
  </si>
  <si>
    <t>březen</t>
  </si>
  <si>
    <t>Náklady na údržbu vybrané SPZ</t>
  </si>
  <si>
    <t xml:space="preserve"> =SUMIF(B6:B14;"ABC 25-25";G6:G14)</t>
  </si>
  <si>
    <t>Ujeté kilometry za období</t>
  </si>
  <si>
    <t xml:space="preserve"> =SUMIF(C6:C14;"leden";D6:D14)</t>
  </si>
  <si>
    <t>Náklady na údržbu a opravy</t>
  </si>
  <si>
    <t xml:space="preserve"> =SUMIF(H6:H14;"&gt;3,00";G6:G14)</t>
  </si>
  <si>
    <t>Náklady středisek</t>
  </si>
  <si>
    <t>tis. Kč</t>
  </si>
  <si>
    <t>Leden</t>
  </si>
  <si>
    <t>Únor</t>
  </si>
  <si>
    <t>Březen</t>
  </si>
  <si>
    <t>Duben</t>
  </si>
  <si>
    <t>Květen</t>
  </si>
  <si>
    <t>Červen</t>
  </si>
  <si>
    <t>Celkem</t>
  </si>
  <si>
    <t>Stř. 1</t>
  </si>
  <si>
    <t>Stř. 2</t>
  </si>
  <si>
    <t>Stř. 3</t>
  </si>
  <si>
    <t>Stř. 4</t>
  </si>
  <si>
    <t>celkem</t>
  </si>
  <si>
    <t>počet údajů středisek s náklady většími než 50 (tis. Kč):</t>
  </si>
  <si>
    <t>počet údajů středisek s vyčíslenými náklady:</t>
  </si>
  <si>
    <t>počet údajů středisek s uvedenými náklady:</t>
  </si>
  <si>
    <t>čeká se</t>
  </si>
  <si>
    <t>odesláno</t>
  </si>
  <si>
    <t>nelze vyč.</t>
  </si>
  <si>
    <t>-----</t>
  </si>
  <si>
    <t>počet údajů středisek s nevyčíslenými náklady</t>
  </si>
  <si>
    <t>Limit:</t>
  </si>
  <si>
    <t>tis. Kč/měsíc</t>
  </si>
  <si>
    <t>Varování</t>
  </si>
  <si>
    <t xml:space="preserve">        =KDYŽ(SUMA(H5:H7)&gt;0;SUMA(H5:H7);"")</t>
  </si>
  <si>
    <t xml:space="preserve"> =KDYŽ(SUMA(D5:D7)&gt;$G$2;"Překročeno";"---")</t>
  </si>
  <si>
    <t xml:space="preserve"> =KDYŽ(SUMA(C5:C7)&gt;$G$2;"Překročeno";"---")</t>
  </si>
  <si>
    <t>zadejte datum:</t>
  </si>
  <si>
    <t xml:space="preserve"> - vypočítané pořadové číslo dne v týdnu (fce DENTYDNE)</t>
  </si>
  <si>
    <t>výsledný den:</t>
  </si>
  <si>
    <t xml:space="preserve"> - vypočítaný den v týdnu pomocí fce zvolit</t>
  </si>
  <si>
    <t>Pondělí</t>
  </si>
  <si>
    <t>Úterý</t>
  </si>
  <si>
    <t>Středa</t>
  </si>
  <si>
    <t>Čtvrtek</t>
  </si>
  <si>
    <t>Pátek</t>
  </si>
  <si>
    <t>Sobota</t>
  </si>
  <si>
    <t>Neděle</t>
  </si>
  <si>
    <t xml:space="preserve"> - vypočítaný den v týdnu pomocí fce INDEX z tabulky dnů (F8:F14)</t>
  </si>
  <si>
    <t>tabulka provizí</t>
  </si>
  <si>
    <t>prodej</t>
  </si>
  <si>
    <t>provize</t>
  </si>
  <si>
    <t>skutečný prodej</t>
  </si>
  <si>
    <t>Použitá funkce pro výpočet provize v Kč</t>
  </si>
  <si>
    <t>provize v %</t>
  </si>
  <si>
    <t>provize v Kč</t>
  </si>
  <si>
    <t xml:space="preserve"> =SVYHLEDAT(B16;B4:C10;2)*B16</t>
  </si>
  <si>
    <t xml:space="preserve"> =SVYHLEDAT(B17;B4:C10;2)*B17</t>
  </si>
  <si>
    <t>Transponovaná tabulka provizí</t>
  </si>
  <si>
    <t xml:space="preserve"> =VVYHLEDAT(B12;F3:L4;2)*B12</t>
  </si>
  <si>
    <t xml:space="preserve"> =VVYHLEDAT(B11;F3:L4;2)*B11</t>
  </si>
  <si>
    <t>Poř. č.</t>
  </si>
  <si>
    <t>Den</t>
  </si>
  <si>
    <t>Řidič</t>
  </si>
  <si>
    <t>Novák</t>
  </si>
  <si>
    <t>Nebojsa</t>
  </si>
  <si>
    <t>Vlk</t>
  </si>
  <si>
    <t>Dobiáš</t>
  </si>
  <si>
    <t>Říha</t>
  </si>
  <si>
    <t>Votruba</t>
  </si>
  <si>
    <t>Město</t>
  </si>
  <si>
    <t>Liberec</t>
  </si>
  <si>
    <t>Brno</t>
  </si>
  <si>
    <t>Ostrava</t>
  </si>
  <si>
    <t>Plzeň</t>
  </si>
  <si>
    <t>Tábor</t>
  </si>
  <si>
    <t>Jihlava</t>
  </si>
  <si>
    <t>Most</t>
  </si>
  <si>
    <t>Plán rozvozu</t>
  </si>
  <si>
    <t>Zadaný den</t>
  </si>
  <si>
    <t>Služba</t>
  </si>
  <si>
    <t>Jančík</t>
  </si>
  <si>
    <t>VVYHLEDAT(H7;B2:I5;2)</t>
  </si>
  <si>
    <t>VVYHLEDAT(H7;B2:I5;3)</t>
  </si>
  <si>
    <t>VVYHLEDAT(H7;B2:I5;4)</t>
  </si>
  <si>
    <t>SVYHLEDAT(H7;B9:E16;2)</t>
  </si>
  <si>
    <t>SVYHLEDAT(H7;B9:E16;3)</t>
  </si>
  <si>
    <t>SVYHLEDAT(H7;B9:E16;4)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</si>
</sst>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16">
    <font>
      <sz val="10"/>
      <name val="Arial CE"/>
      <charset val="238"/>
    </font>
    <font>
      <sz val="10"/>
      <name val="Arial CE"/>
      <charset val="238"/>
    </font>
    <font>
      <b/>
      <u/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i/>
      <sz val="10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u/>
      <sz val="10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  <font>
      <i/>
      <sz val="10"/>
      <color theme="0"/>
      <name val="Arial CE"/>
      <charset val="238"/>
    </font>
    <font>
      <b/>
      <i/>
      <sz val="10"/>
      <color theme="0"/>
      <name val="Arial CE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double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9">
    <xf numFmtId="0" fontId="0" fillId="0" borderId="0" xfId="0"/>
    <xf numFmtId="0" fontId="2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5" xfId="0" applyBorder="1"/>
    <xf numFmtId="0" fontId="0" fillId="0" borderId="8" xfId="0" applyBorder="1"/>
    <xf numFmtId="3" fontId="0" fillId="0" borderId="0" xfId="0" applyNumberFormat="1"/>
    <xf numFmtId="0" fontId="2" fillId="0" borderId="0" xfId="0" applyFont="1"/>
    <xf numFmtId="0" fontId="8" fillId="0" borderId="0" xfId="0" applyFont="1"/>
    <xf numFmtId="0" fontId="9" fillId="0" borderId="0" xfId="0" applyFont="1"/>
    <xf numFmtId="0" fontId="6" fillId="0" borderId="20" xfId="0" applyFont="1" applyBorder="1" applyAlignment="1">
      <alignment horizontal="right"/>
    </xf>
    <xf numFmtId="14" fontId="9" fillId="0" borderId="0" xfId="0" applyNumberFormat="1" applyFont="1"/>
    <xf numFmtId="0" fontId="3" fillId="0" borderId="0" xfId="0" applyFont="1" applyAlignment="1">
      <alignment horizontal="center"/>
    </xf>
    <xf numFmtId="0" fontId="0" fillId="0" borderId="46" xfId="0" applyBorder="1" applyAlignment="1">
      <alignment horizontal="right"/>
    </xf>
    <xf numFmtId="0" fontId="0" fillId="0" borderId="47" xfId="0" applyBorder="1" applyAlignment="1">
      <alignment horizontal="right"/>
    </xf>
    <xf numFmtId="3" fontId="0" fillId="0" borderId="48" xfId="0" applyNumberFormat="1" applyBorder="1"/>
    <xf numFmtId="3" fontId="0" fillId="0" borderId="49" xfId="0" applyNumberFormat="1" applyBorder="1"/>
    <xf numFmtId="165" fontId="0" fillId="0" borderId="50" xfId="0" applyNumberFormat="1" applyBorder="1"/>
    <xf numFmtId="165" fontId="0" fillId="0" borderId="51" xfId="0" applyNumberFormat="1" applyBorder="1"/>
    <xf numFmtId="3" fontId="0" fillId="0" borderId="52" xfId="0" applyNumberFormat="1" applyBorder="1"/>
    <xf numFmtId="165" fontId="0" fillId="0" borderId="53" xfId="0" applyNumberFormat="1" applyBorder="1"/>
    <xf numFmtId="3" fontId="0" fillId="0" borderId="54" xfId="0" applyNumberFormat="1" applyBorder="1"/>
    <xf numFmtId="3" fontId="0" fillId="0" borderId="0" xfId="0" applyNumberFormat="1" applyBorder="1"/>
    <xf numFmtId="165" fontId="0" fillId="0" borderId="0" xfId="0" applyNumberFormat="1" applyBorder="1"/>
    <xf numFmtId="0" fontId="0" fillId="0" borderId="0" xfId="0" applyBorder="1"/>
    <xf numFmtId="0" fontId="3" fillId="0" borderId="0" xfId="0" applyFont="1"/>
    <xf numFmtId="0" fontId="0" fillId="0" borderId="55" xfId="0" applyBorder="1" applyAlignment="1">
      <alignment horizontal="right"/>
    </xf>
    <xf numFmtId="165" fontId="0" fillId="0" borderId="56" xfId="0" applyNumberFormat="1" applyBorder="1" applyAlignment="1">
      <alignment horizontal="right"/>
    </xf>
    <xf numFmtId="165" fontId="0" fillId="0" borderId="57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3" fontId="0" fillId="0" borderId="58" xfId="0" applyNumberFormat="1" applyBorder="1"/>
    <xf numFmtId="165" fontId="1" fillId="0" borderId="60" xfId="1" applyNumberFormat="1" applyBorder="1"/>
    <xf numFmtId="3" fontId="0" fillId="0" borderId="53" xfId="0" applyNumberFormat="1" applyBorder="1"/>
    <xf numFmtId="3" fontId="1" fillId="0" borderId="0" xfId="1" applyNumberFormat="1" applyFont="1" applyBorder="1"/>
    <xf numFmtId="165" fontId="0" fillId="0" borderId="0" xfId="0" applyNumberFormat="1"/>
    <xf numFmtId="3" fontId="0" fillId="0" borderId="54" xfId="0" applyNumberFormat="1" applyFill="1" applyBorder="1"/>
    <xf numFmtId="165" fontId="1" fillId="0" borderId="61" xfId="1" applyNumberFormat="1" applyBorder="1"/>
    <xf numFmtId="3" fontId="1" fillId="0" borderId="51" xfId="1" applyNumberFormat="1" applyBorder="1"/>
    <xf numFmtId="2" fontId="0" fillId="0" borderId="0" xfId="0" applyNumberFormat="1"/>
    <xf numFmtId="9" fontId="1" fillId="0" borderId="0" xfId="1"/>
    <xf numFmtId="0" fontId="0" fillId="0" borderId="62" xfId="0" applyBorder="1" applyAlignment="1">
      <alignment horizontal="right"/>
    </xf>
    <xf numFmtId="3" fontId="0" fillId="0" borderId="63" xfId="0" applyNumberFormat="1" applyBorder="1"/>
    <xf numFmtId="3" fontId="0" fillId="0" borderId="59" xfId="0" applyNumberFormat="1" applyBorder="1"/>
    <xf numFmtId="0" fontId="0" fillId="0" borderId="64" xfId="0" applyBorder="1" applyAlignment="1">
      <alignment horizontal="right"/>
    </xf>
    <xf numFmtId="165" fontId="0" fillId="0" borderId="65" xfId="0" applyNumberFormat="1" applyBorder="1"/>
    <xf numFmtId="165" fontId="0" fillId="0" borderId="61" xfId="0" applyNumberFormat="1" applyBorder="1"/>
    <xf numFmtId="0" fontId="0" fillId="0" borderId="66" xfId="0" applyBorder="1"/>
    <xf numFmtId="0" fontId="0" fillId="0" borderId="67" xfId="0" applyBorder="1" applyAlignment="1">
      <alignment horizontal="center"/>
    </xf>
    <xf numFmtId="0" fontId="0" fillId="0" borderId="68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0" xfId="0" applyBorder="1"/>
    <xf numFmtId="0" fontId="0" fillId="0" borderId="28" xfId="0" applyBorder="1"/>
    <xf numFmtId="0" fontId="0" fillId="0" borderId="71" xfId="0" applyBorder="1"/>
    <xf numFmtId="0" fontId="0" fillId="0" borderId="72" xfId="0" applyBorder="1"/>
    <xf numFmtId="0" fontId="0" fillId="0" borderId="32" xfId="0" applyBorder="1"/>
    <xf numFmtId="0" fontId="0" fillId="0" borderId="73" xfId="0" applyBorder="1"/>
    <xf numFmtId="0" fontId="0" fillId="0" borderId="74" xfId="0" applyBorder="1"/>
    <xf numFmtId="0" fontId="0" fillId="0" borderId="75" xfId="0" applyBorder="1"/>
    <xf numFmtId="0" fontId="0" fillId="0" borderId="76" xfId="0" applyBorder="1"/>
    <xf numFmtId="0" fontId="0" fillId="0" borderId="77" xfId="0" applyBorder="1"/>
    <xf numFmtId="0" fontId="0" fillId="3" borderId="60" xfId="0" applyFill="1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0" borderId="70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74" xfId="0" applyBorder="1" applyAlignment="1">
      <alignment horizontal="center"/>
    </xf>
    <xf numFmtId="0" fontId="10" fillId="0" borderId="0" xfId="0" applyFont="1"/>
    <xf numFmtId="0" fontId="0" fillId="4" borderId="0" xfId="0" applyFill="1"/>
    <xf numFmtId="0" fontId="5" fillId="4" borderId="0" xfId="0" applyFont="1" applyFill="1"/>
    <xf numFmtId="0" fontId="0" fillId="4" borderId="0" xfId="0" applyFill="1" applyAlignment="1"/>
    <xf numFmtId="0" fontId="0" fillId="4" borderId="23" xfId="0" applyFill="1" applyBorder="1"/>
    <xf numFmtId="0" fontId="0" fillId="4" borderId="24" xfId="0" applyFill="1" applyBorder="1"/>
    <xf numFmtId="0" fontId="0" fillId="4" borderId="19" xfId="0" applyFill="1" applyBorder="1"/>
    <xf numFmtId="0" fontId="0" fillId="4" borderId="19" xfId="0" applyFill="1" applyBorder="1" applyAlignment="1"/>
    <xf numFmtId="0" fontId="0" fillId="4" borderId="25" xfId="0" applyFill="1" applyBorder="1"/>
    <xf numFmtId="0" fontId="0" fillId="4" borderId="26" xfId="0" applyFill="1" applyBorder="1"/>
    <xf numFmtId="0" fontId="0" fillId="4" borderId="27" xfId="0" applyFill="1" applyBorder="1"/>
    <xf numFmtId="3" fontId="0" fillId="4" borderId="28" xfId="0" applyNumberFormat="1" applyFill="1" applyBorder="1"/>
    <xf numFmtId="3" fontId="0" fillId="4" borderId="5" xfId="0" applyNumberFormat="1" applyFill="1" applyBorder="1"/>
    <xf numFmtId="3" fontId="0" fillId="4" borderId="29" xfId="0" applyNumberFormat="1" applyFill="1" applyBorder="1"/>
    <xf numFmtId="0" fontId="0" fillId="4" borderId="31" xfId="0" applyFill="1" applyBorder="1"/>
    <xf numFmtId="3" fontId="0" fillId="4" borderId="32" xfId="0" applyNumberFormat="1" applyFill="1" applyBorder="1"/>
    <xf numFmtId="3" fontId="0" fillId="4" borderId="8" xfId="0" applyNumberFormat="1" applyFill="1" applyBorder="1"/>
    <xf numFmtId="3" fontId="0" fillId="4" borderId="33" xfId="0" applyNumberFormat="1" applyFill="1" applyBorder="1"/>
    <xf numFmtId="0" fontId="0" fillId="4" borderId="34" xfId="0" applyFill="1" applyBorder="1"/>
    <xf numFmtId="3" fontId="0" fillId="4" borderId="35" xfId="0" applyNumberFormat="1" applyFill="1" applyBorder="1"/>
    <xf numFmtId="3" fontId="0" fillId="4" borderId="2" xfId="0" applyNumberFormat="1" applyFill="1" applyBorder="1"/>
    <xf numFmtId="3" fontId="0" fillId="4" borderId="36" xfId="0" applyNumberFormat="1" applyFill="1" applyBorder="1"/>
    <xf numFmtId="0" fontId="7" fillId="4" borderId="37" xfId="0" applyFont="1" applyFill="1" applyBorder="1"/>
    <xf numFmtId="0" fontId="0" fillId="4" borderId="20" xfId="0" applyFill="1" applyBorder="1"/>
    <xf numFmtId="0" fontId="0" fillId="4" borderId="21" xfId="0" applyFill="1" applyBorder="1"/>
    <xf numFmtId="0" fontId="0" fillId="0" borderId="0" xfId="0" applyFill="1"/>
    <xf numFmtId="0" fontId="2" fillId="0" borderId="0" xfId="0" applyFont="1" applyFill="1"/>
    <xf numFmtId="0" fontId="5" fillId="0" borderId="0" xfId="0" applyFont="1" applyFill="1"/>
    <xf numFmtId="0" fontId="0" fillId="0" borderId="0" xfId="0" applyFill="1" applyAlignment="1"/>
    <xf numFmtId="0" fontId="0" fillId="0" borderId="23" xfId="0" applyFill="1" applyBorder="1"/>
    <xf numFmtId="0" fontId="0" fillId="0" borderId="24" xfId="0" applyFill="1" applyBorder="1"/>
    <xf numFmtId="0" fontId="0" fillId="0" borderId="19" xfId="0" applyFill="1" applyBorder="1"/>
    <xf numFmtId="0" fontId="0" fillId="0" borderId="19" xfId="0" applyFill="1" applyBorder="1" applyAlignment="1"/>
    <xf numFmtId="0" fontId="0" fillId="0" borderId="25" xfId="0" applyFill="1" applyBorder="1"/>
    <xf numFmtId="0" fontId="0" fillId="0" borderId="26" xfId="0" applyFill="1" applyBorder="1"/>
    <xf numFmtId="0" fontId="0" fillId="0" borderId="27" xfId="0" applyFill="1" applyBorder="1"/>
    <xf numFmtId="3" fontId="0" fillId="0" borderId="28" xfId="0" applyNumberFormat="1" applyFill="1" applyBorder="1"/>
    <xf numFmtId="3" fontId="0" fillId="0" borderId="5" xfId="0" applyNumberFormat="1" applyFill="1" applyBorder="1"/>
    <xf numFmtId="3" fontId="0" fillId="0" borderId="29" xfId="0" applyNumberFormat="1" applyFill="1" applyBorder="1"/>
    <xf numFmtId="0" fontId="0" fillId="0" borderId="31" xfId="0" applyFill="1" applyBorder="1"/>
    <xf numFmtId="3" fontId="0" fillId="0" borderId="32" xfId="0" applyNumberFormat="1" applyFill="1" applyBorder="1"/>
    <xf numFmtId="3" fontId="0" fillId="0" borderId="8" xfId="0" applyNumberFormat="1" applyFill="1" applyBorder="1"/>
    <xf numFmtId="3" fontId="0" fillId="0" borderId="33" xfId="0" applyNumberFormat="1" applyFill="1" applyBorder="1"/>
    <xf numFmtId="0" fontId="0" fillId="0" borderId="34" xfId="0" applyFill="1" applyBorder="1"/>
    <xf numFmtId="3" fontId="0" fillId="0" borderId="35" xfId="0" applyNumberFormat="1" applyFill="1" applyBorder="1"/>
    <xf numFmtId="3" fontId="0" fillId="0" borderId="2" xfId="0" applyNumberFormat="1" applyFill="1" applyBorder="1"/>
    <xf numFmtId="3" fontId="0" fillId="0" borderId="36" xfId="0" applyNumberFormat="1" applyFill="1" applyBorder="1"/>
    <xf numFmtId="0" fontId="7" fillId="0" borderId="37" xfId="0" applyFont="1" applyFill="1" applyBorder="1"/>
    <xf numFmtId="0" fontId="0" fillId="0" borderId="20" xfId="0" applyFill="1" applyBorder="1"/>
    <xf numFmtId="0" fontId="0" fillId="0" borderId="21" xfId="0" applyFill="1" applyBorder="1"/>
    <xf numFmtId="3" fontId="0" fillId="0" borderId="8" xfId="0" quotePrefix="1" applyNumberFormat="1" applyFill="1" applyBorder="1"/>
    <xf numFmtId="0" fontId="0" fillId="0" borderId="0" xfId="0" applyFill="1" applyAlignment="1">
      <alignment horizontal="right"/>
    </xf>
    <xf numFmtId="0" fontId="7" fillId="0" borderId="0" xfId="0" applyFont="1" applyFill="1"/>
    <xf numFmtId="0" fontId="0" fillId="0" borderId="18" xfId="0" applyFill="1" applyBorder="1"/>
    <xf numFmtId="0" fontId="0" fillId="0" borderId="41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2" xfId="0" applyFill="1" applyBorder="1"/>
    <xf numFmtId="0" fontId="0" fillId="0" borderId="16" xfId="0" applyFill="1" applyBorder="1"/>
    <xf numFmtId="0" fontId="10" fillId="0" borderId="0" xfId="0" applyFont="1" applyFill="1"/>
    <xf numFmtId="0" fontId="12" fillId="0" borderId="0" xfId="0" applyFont="1" applyFill="1"/>
    <xf numFmtId="0" fontId="13" fillId="0" borderId="0" xfId="0" applyFont="1" applyFill="1"/>
    <xf numFmtId="0" fontId="11" fillId="0" borderId="0" xfId="0" applyFont="1" applyFill="1"/>
    <xf numFmtId="165" fontId="10" fillId="0" borderId="60" xfId="1" applyNumberFormat="1" applyFont="1" applyBorder="1"/>
    <xf numFmtId="3" fontId="10" fillId="0" borderId="0" xfId="0" applyNumberFormat="1" applyFont="1" applyBorder="1"/>
    <xf numFmtId="3" fontId="10" fillId="0" borderId="53" xfId="1" applyNumberFormat="1" applyFont="1" applyBorder="1"/>
    <xf numFmtId="165" fontId="10" fillId="0" borderId="61" xfId="1" applyNumberFormat="1" applyFont="1" applyBorder="1"/>
    <xf numFmtId="3" fontId="10" fillId="0" borderId="51" xfId="1" applyNumberFormat="1" applyFont="1" applyBorder="1"/>
    <xf numFmtId="3" fontId="10" fillId="0" borderId="0" xfId="1" applyNumberFormat="1" applyFont="1" applyBorder="1"/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/>
    <xf numFmtId="0" fontId="0" fillId="0" borderId="5" xfId="0" applyFont="1" applyBorder="1"/>
    <xf numFmtId="164" fontId="0" fillId="0" borderId="5" xfId="0" applyNumberFormat="1" applyFont="1" applyBorder="1"/>
    <xf numFmtId="4" fontId="0" fillId="0" borderId="5" xfId="0" applyNumberFormat="1" applyFont="1" applyBorder="1"/>
    <xf numFmtId="4" fontId="0" fillId="0" borderId="5" xfId="0" applyNumberFormat="1" applyFont="1" applyBorder="1" applyAlignment="1"/>
    <xf numFmtId="0" fontId="0" fillId="0" borderId="7" xfId="0" applyFont="1" applyBorder="1"/>
    <xf numFmtId="0" fontId="0" fillId="0" borderId="8" xfId="0" applyFont="1" applyBorder="1"/>
    <xf numFmtId="164" fontId="0" fillId="0" borderId="8" xfId="0" applyNumberFormat="1" applyFont="1" applyBorder="1"/>
    <xf numFmtId="4" fontId="0" fillId="0" borderId="8" xfId="0" applyNumberFormat="1" applyFont="1" applyBorder="1"/>
    <xf numFmtId="4" fontId="0" fillId="0" borderId="8" xfId="0" applyNumberFormat="1" applyFont="1" applyBorder="1" applyAlignment="1"/>
    <xf numFmtId="0" fontId="0" fillId="0" borderId="10" xfId="0" applyFont="1" applyBorder="1"/>
    <xf numFmtId="0" fontId="0" fillId="0" borderId="11" xfId="0" applyFont="1" applyBorder="1"/>
    <xf numFmtId="164" fontId="0" fillId="0" borderId="11" xfId="0" applyNumberFormat="1" applyFont="1" applyBorder="1"/>
    <xf numFmtId="4" fontId="0" fillId="0" borderId="11" xfId="0" applyNumberFormat="1" applyFont="1" applyBorder="1"/>
    <xf numFmtId="4" fontId="0" fillId="0" borderId="11" xfId="0" applyNumberFormat="1" applyFont="1" applyBorder="1" applyAlignment="1"/>
    <xf numFmtId="0" fontId="0" fillId="0" borderId="0" xfId="0" applyFont="1"/>
    <xf numFmtId="0" fontId="6" fillId="0" borderId="22" xfId="0" applyFont="1" applyBorder="1" applyAlignment="1">
      <alignment horizontal="center"/>
    </xf>
    <xf numFmtId="4" fontId="0" fillId="0" borderId="0" xfId="0" applyNumberFormat="1" applyFont="1"/>
    <xf numFmtId="3" fontId="0" fillId="0" borderId="0" xfId="0" applyNumberFormat="1" applyFont="1"/>
    <xf numFmtId="0" fontId="0" fillId="0" borderId="6" xfId="0" applyFont="1" applyBorder="1"/>
    <xf numFmtId="0" fontId="0" fillId="0" borderId="9" xfId="0" applyFont="1" applyBorder="1"/>
    <xf numFmtId="0" fontId="0" fillId="0" borderId="12" xfId="0" applyFont="1" applyBorder="1"/>
    <xf numFmtId="0" fontId="6" fillId="4" borderId="22" xfId="0" applyFont="1" applyFill="1" applyBorder="1" applyAlignment="1">
      <alignment horizontal="center"/>
    </xf>
    <xf numFmtId="3" fontId="7" fillId="4" borderId="30" xfId="0" applyNumberFormat="1" applyFont="1" applyFill="1" applyBorder="1"/>
    <xf numFmtId="3" fontId="14" fillId="4" borderId="40" xfId="0" applyNumberFormat="1" applyFont="1" applyFill="1" applyBorder="1"/>
    <xf numFmtId="3" fontId="7" fillId="4" borderId="38" xfId="0" applyNumberFormat="1" applyFont="1" applyFill="1" applyBorder="1"/>
    <xf numFmtId="3" fontId="7" fillId="4" borderId="17" xfId="0" applyNumberFormat="1" applyFont="1" applyFill="1" applyBorder="1"/>
    <xf numFmtId="3" fontId="7" fillId="4" borderId="17" xfId="0" applyNumberFormat="1" applyFont="1" applyFill="1" applyBorder="1" applyAlignment="1"/>
    <xf numFmtId="3" fontId="7" fillId="4" borderId="39" xfId="0" applyNumberFormat="1" applyFont="1" applyFill="1" applyBorder="1"/>
    <xf numFmtId="0" fontId="6" fillId="0" borderId="22" xfId="0" applyFont="1" applyFill="1" applyBorder="1" applyAlignment="1">
      <alignment horizontal="center"/>
    </xf>
    <xf numFmtId="3" fontId="7" fillId="0" borderId="30" xfId="0" applyNumberFormat="1" applyFont="1" applyFill="1" applyBorder="1"/>
    <xf numFmtId="3" fontId="14" fillId="0" borderId="40" xfId="0" applyNumberFormat="1" applyFont="1" applyFill="1" applyBorder="1"/>
    <xf numFmtId="0" fontId="15" fillId="0" borderId="0" xfId="0" applyFont="1" applyFill="1"/>
    <xf numFmtId="3" fontId="7" fillId="0" borderId="38" xfId="0" applyNumberFormat="1" applyFont="1" applyFill="1" applyBorder="1"/>
    <xf numFmtId="3" fontId="7" fillId="0" borderId="17" xfId="0" applyNumberFormat="1" applyFont="1" applyFill="1" applyBorder="1"/>
    <xf numFmtId="3" fontId="7" fillId="0" borderId="17" xfId="0" applyNumberFormat="1" applyFont="1" applyFill="1" applyBorder="1" applyAlignment="1"/>
    <xf numFmtId="3" fontId="7" fillId="0" borderId="39" xfId="0" applyNumberFormat="1" applyFont="1" applyFill="1" applyBorder="1"/>
    <xf numFmtId="0" fontId="7" fillId="0" borderId="43" xfId="0" applyFont="1" applyFill="1" applyBorder="1"/>
    <xf numFmtId="0" fontId="7" fillId="0" borderId="44" xfId="0" applyFont="1" applyFill="1" applyBorder="1"/>
    <xf numFmtId="0" fontId="15" fillId="0" borderId="17" xfId="0" applyFont="1" applyFill="1" applyBorder="1" applyAlignment="1">
      <alignment horizontal="center"/>
    </xf>
    <xf numFmtId="0" fontId="15" fillId="0" borderId="45" xfId="0" applyFont="1" applyFill="1" applyBorder="1" applyAlignment="1">
      <alignment horizontal="center"/>
    </xf>
    <xf numFmtId="165" fontId="1" fillId="0" borderId="59" xfId="1" applyNumberFormat="1" applyFont="1" applyBorder="1"/>
    <xf numFmtId="3" fontId="1" fillId="0" borderId="48" xfId="0" applyNumberFormat="1" applyFont="1" applyBorder="1"/>
    <xf numFmtId="165" fontId="1" fillId="0" borderId="60" xfId="1" applyNumberFormat="1" applyFont="1" applyBorder="1"/>
    <xf numFmtId="3" fontId="1" fillId="0" borderId="53" xfId="0" applyNumberFormat="1" applyFont="1" applyBorder="1"/>
    <xf numFmtId="0" fontId="3" fillId="0" borderId="0" xfId="0" applyFont="1" applyAlignment="1">
      <alignment horizontal="center"/>
    </xf>
    <xf numFmtId="0" fontId="0" fillId="0" borderId="78" xfId="0" applyFont="1" applyFill="1" applyBorder="1"/>
    <xf numFmtId="0" fontId="0" fillId="0" borderId="0" xfId="0" applyFont="1" applyFill="1"/>
  </cellXfs>
  <cellStyles count="2">
    <cellStyle name="normální" xfId="0" builtinId="0"/>
    <cellStyle name="pro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1"/>
  <dimension ref="B1:H18"/>
  <sheetViews>
    <sheetView showGridLines="0" workbookViewId="0">
      <selection activeCell="L14" sqref="L14"/>
    </sheetView>
  </sheetViews>
  <sheetFormatPr defaultRowHeight="12.75"/>
  <cols>
    <col min="1" max="1" width="1.28515625" customWidth="1"/>
    <col min="2" max="2" width="10.85546875" customWidth="1"/>
    <col min="3" max="3" width="7.42578125" customWidth="1"/>
    <col min="4" max="4" width="8.5703125" customWidth="1"/>
    <col min="6" max="6" width="11.28515625" customWidth="1"/>
    <col min="7" max="7" width="10.28515625" customWidth="1"/>
    <col min="8" max="8" width="9.28515625" customWidth="1"/>
  </cols>
  <sheetData>
    <row r="1" spans="2:8" ht="5.25" customHeight="1"/>
    <row r="2" spans="2:8" ht="15.75">
      <c r="B2" s="1" t="s">
        <v>0</v>
      </c>
      <c r="C2" s="2"/>
      <c r="D2" s="3"/>
      <c r="E2" s="3"/>
      <c r="F2" s="3"/>
      <c r="G2" s="3"/>
      <c r="H2" s="3"/>
    </row>
    <row r="3" spans="2:8" ht="5.25" customHeight="1" thickBot="1"/>
    <row r="4" spans="2:8" ht="26.25" customHeight="1" thickTop="1">
      <c r="B4" s="143" t="s">
        <v>1</v>
      </c>
      <c r="C4" s="144" t="s">
        <v>2</v>
      </c>
      <c r="D4" s="144" t="s">
        <v>3</v>
      </c>
      <c r="E4" s="144" t="s">
        <v>4</v>
      </c>
      <c r="F4" s="144" t="s">
        <v>5</v>
      </c>
      <c r="G4" s="145" t="s">
        <v>6</v>
      </c>
      <c r="H4" s="146" t="s">
        <v>7</v>
      </c>
    </row>
    <row r="5" spans="2:8" ht="13.5" thickBot="1">
      <c r="B5" s="147"/>
      <c r="C5" s="148"/>
      <c r="D5" s="149" t="s">
        <v>8</v>
      </c>
      <c r="E5" s="149" t="s">
        <v>9</v>
      </c>
      <c r="F5" s="149" t="s">
        <v>10</v>
      </c>
      <c r="G5" s="149" t="s">
        <v>10</v>
      </c>
      <c r="H5" s="150" t="s">
        <v>10</v>
      </c>
    </row>
    <row r="6" spans="2:8" ht="13.5" thickTop="1">
      <c r="B6" s="151" t="s">
        <v>11</v>
      </c>
      <c r="C6" s="152" t="s">
        <v>12</v>
      </c>
      <c r="D6" s="152">
        <v>4300</v>
      </c>
      <c r="E6" s="153">
        <v>288.10000000000002</v>
      </c>
      <c r="F6" s="154">
        <v>6885.59</v>
      </c>
      <c r="G6" s="155">
        <v>4500</v>
      </c>
      <c r="H6" s="170">
        <f t="shared" ref="H6:H14" si="0">ROUND((F6+G6)/D6,2)</f>
        <v>2.65</v>
      </c>
    </row>
    <row r="7" spans="2:8">
      <c r="B7" s="156" t="s">
        <v>13</v>
      </c>
      <c r="C7" s="157" t="s">
        <v>12</v>
      </c>
      <c r="D7" s="157">
        <v>5160</v>
      </c>
      <c r="E7" s="158">
        <v>371.5</v>
      </c>
      <c r="F7" s="159">
        <v>8935.06</v>
      </c>
      <c r="G7" s="160">
        <v>12450.5</v>
      </c>
      <c r="H7" s="171">
        <f t="shared" si="0"/>
        <v>4.1399999999999997</v>
      </c>
    </row>
    <row r="8" spans="2:8">
      <c r="B8" s="156" t="s">
        <v>14</v>
      </c>
      <c r="C8" s="157" t="s">
        <v>12</v>
      </c>
      <c r="D8" s="157">
        <v>5320</v>
      </c>
      <c r="E8" s="158">
        <v>361.8</v>
      </c>
      <c r="F8" s="159">
        <v>8664.15</v>
      </c>
      <c r="G8" s="160">
        <v>830</v>
      </c>
      <c r="H8" s="171">
        <f t="shared" si="0"/>
        <v>1.78</v>
      </c>
    </row>
    <row r="9" spans="2:8">
      <c r="B9" s="156" t="s">
        <v>11</v>
      </c>
      <c r="C9" s="157" t="s">
        <v>15</v>
      </c>
      <c r="D9" s="157">
        <v>8130</v>
      </c>
      <c r="E9" s="158">
        <v>601.6</v>
      </c>
      <c r="F9" s="159">
        <v>14559.2</v>
      </c>
      <c r="G9" s="160"/>
      <c r="H9" s="171">
        <f t="shared" si="0"/>
        <v>1.79</v>
      </c>
    </row>
    <row r="10" spans="2:8">
      <c r="B10" s="156" t="s">
        <v>13</v>
      </c>
      <c r="C10" s="157" t="s">
        <v>15</v>
      </c>
      <c r="D10" s="157">
        <v>7125</v>
      </c>
      <c r="E10" s="158">
        <v>491.6</v>
      </c>
      <c r="F10" s="159">
        <v>11848.16</v>
      </c>
      <c r="G10" s="160">
        <v>2460</v>
      </c>
      <c r="H10" s="171">
        <f t="shared" si="0"/>
        <v>2.0099999999999998</v>
      </c>
    </row>
    <row r="11" spans="2:8">
      <c r="B11" s="156" t="s">
        <v>14</v>
      </c>
      <c r="C11" s="157" t="s">
        <v>15</v>
      </c>
      <c r="D11" s="157">
        <v>2180</v>
      </c>
      <c r="E11" s="158">
        <v>141.69999999999999</v>
      </c>
      <c r="F11" s="159">
        <v>3422.06</v>
      </c>
      <c r="G11" s="160">
        <v>15320</v>
      </c>
      <c r="H11" s="171">
        <f t="shared" si="0"/>
        <v>8.6</v>
      </c>
    </row>
    <row r="12" spans="2:8">
      <c r="B12" s="156" t="s">
        <v>11</v>
      </c>
      <c r="C12" s="157" t="s">
        <v>16</v>
      </c>
      <c r="D12" s="157">
        <v>8225</v>
      </c>
      <c r="E12" s="158">
        <v>559.29999999999995</v>
      </c>
      <c r="F12" s="159">
        <v>13702.85</v>
      </c>
      <c r="G12" s="160">
        <v>3200</v>
      </c>
      <c r="H12" s="171">
        <f t="shared" si="0"/>
        <v>2.06</v>
      </c>
    </row>
    <row r="13" spans="2:8">
      <c r="B13" s="156" t="s">
        <v>13</v>
      </c>
      <c r="C13" s="157" t="s">
        <v>16</v>
      </c>
      <c r="D13" s="157">
        <v>6320</v>
      </c>
      <c r="E13" s="158">
        <v>448.7</v>
      </c>
      <c r="F13" s="159">
        <v>10926.33</v>
      </c>
      <c r="G13" s="160">
        <v>630</v>
      </c>
      <c r="H13" s="171">
        <f t="shared" si="0"/>
        <v>1.83</v>
      </c>
    </row>
    <row r="14" spans="2:8" ht="13.5" thickBot="1">
      <c r="B14" s="161" t="s">
        <v>14</v>
      </c>
      <c r="C14" s="162" t="s">
        <v>16</v>
      </c>
      <c r="D14" s="162">
        <v>3125</v>
      </c>
      <c r="E14" s="163">
        <v>209.4</v>
      </c>
      <c r="F14" s="164">
        <v>5087.8100000000004</v>
      </c>
      <c r="G14" s="165"/>
      <c r="H14" s="172">
        <f t="shared" si="0"/>
        <v>1.63</v>
      </c>
    </row>
    <row r="15" spans="2:8" ht="13.5" thickTop="1">
      <c r="B15" s="166"/>
      <c r="C15" s="166"/>
      <c r="D15" s="166"/>
      <c r="E15" s="166"/>
      <c r="F15" s="166"/>
      <c r="G15" s="166"/>
      <c r="H15" s="166"/>
    </row>
    <row r="16" spans="2:8">
      <c r="B16" s="166" t="s">
        <v>17</v>
      </c>
      <c r="C16" s="166"/>
      <c r="D16" s="166"/>
      <c r="E16" s="168">
        <f>SUMIF(B6:B14,"ABC 25-25",G6:G14)</f>
        <v>7700</v>
      </c>
      <c r="F16" s="166" t="s">
        <v>18</v>
      </c>
      <c r="G16" s="166"/>
      <c r="H16" s="166"/>
    </row>
    <row r="17" spans="2:8">
      <c r="B17" s="166" t="s">
        <v>19</v>
      </c>
      <c r="C17" s="166"/>
      <c r="D17" s="166"/>
      <c r="E17" s="169">
        <f>SUMIF(C6:C14,"leden",D6:D14)</f>
        <v>14780</v>
      </c>
      <c r="F17" s="166" t="s">
        <v>20</v>
      </c>
      <c r="G17" s="166"/>
      <c r="H17" s="166"/>
    </row>
    <row r="18" spans="2:8">
      <c r="B18" s="166" t="s">
        <v>21</v>
      </c>
      <c r="C18" s="166"/>
      <c r="D18" s="166"/>
      <c r="E18" s="168">
        <f>SUMIF(H6:H14,"&gt;3,00",G6:G14)</f>
        <v>27770.5</v>
      </c>
      <c r="F18" s="168" t="s">
        <v>22</v>
      </c>
      <c r="G18" s="166"/>
      <c r="H18" s="166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B1:L20"/>
  <sheetViews>
    <sheetView topLeftCell="A2" workbookViewId="0">
      <selection activeCell="J3" sqref="J3"/>
    </sheetView>
  </sheetViews>
  <sheetFormatPr defaultRowHeight="12.75"/>
  <cols>
    <col min="3" max="3" width="10.28515625" bestFit="1" customWidth="1"/>
    <col min="4" max="4" width="11.28515625" bestFit="1" customWidth="1"/>
    <col min="5" max="5" width="6.7109375" bestFit="1" customWidth="1"/>
    <col min="6" max="6" width="7.7109375" customWidth="1"/>
    <col min="7" max="8" width="6.5703125" bestFit="1" customWidth="1"/>
    <col min="9" max="12" width="7.5703125" bestFit="1" customWidth="1"/>
  </cols>
  <sheetData>
    <row r="1" spans="2:12" ht="15.75">
      <c r="B1" s="196" t="s">
        <v>63</v>
      </c>
      <c r="C1" s="196"/>
      <c r="E1" s="196" t="s">
        <v>72</v>
      </c>
      <c r="F1" s="196"/>
      <c r="G1" s="196"/>
      <c r="H1" s="196"/>
      <c r="I1" s="196"/>
      <c r="J1" s="196"/>
      <c r="K1" s="196"/>
      <c r="L1" s="196"/>
    </row>
    <row r="2" spans="2:12" ht="13.5" thickBot="1"/>
    <row r="3" spans="2:12">
      <c r="E3" s="40" t="s">
        <v>64</v>
      </c>
      <c r="F3" s="41">
        <v>40000</v>
      </c>
      <c r="G3" s="42">
        <v>60000</v>
      </c>
      <c r="H3" s="42">
        <v>80000</v>
      </c>
      <c r="I3" s="42">
        <v>100000</v>
      </c>
      <c r="J3" s="42">
        <v>120000</v>
      </c>
      <c r="K3" s="42">
        <v>140000</v>
      </c>
      <c r="L3" s="15">
        <v>160000</v>
      </c>
    </row>
    <row r="4" spans="2:12" ht="13.5" thickBot="1">
      <c r="E4" s="43" t="s">
        <v>65</v>
      </c>
      <c r="F4" s="44">
        <v>0.15</v>
      </c>
      <c r="G4" s="45">
        <v>0.155</v>
      </c>
      <c r="H4" s="45">
        <v>0.16</v>
      </c>
      <c r="I4" s="45">
        <v>0.16500000000000001</v>
      </c>
      <c r="J4" s="45">
        <v>0.17</v>
      </c>
      <c r="K4" s="45">
        <v>0.17299999999999999</v>
      </c>
      <c r="L4" s="18">
        <v>0.17499999999999999</v>
      </c>
    </row>
    <row r="6" spans="2:12">
      <c r="B6" s="22"/>
      <c r="C6" s="23"/>
    </row>
    <row r="7" spans="2:12">
      <c r="B7" s="24"/>
      <c r="C7" s="23"/>
    </row>
    <row r="8" spans="2:12" ht="15.75">
      <c r="B8" s="196" t="s">
        <v>66</v>
      </c>
      <c r="C8" s="196"/>
      <c r="D8" s="196"/>
      <c r="F8" s="25" t="s">
        <v>67</v>
      </c>
    </row>
    <row r="9" spans="2:12" ht="16.5" thickBot="1">
      <c r="B9" s="12"/>
      <c r="C9" s="12"/>
      <c r="D9" s="12"/>
    </row>
    <row r="10" spans="2:12">
      <c r="B10" s="26" t="s">
        <v>64</v>
      </c>
      <c r="C10" s="27" t="s">
        <v>68</v>
      </c>
      <c r="D10" s="28" t="s">
        <v>69</v>
      </c>
      <c r="F10" s="29"/>
    </row>
    <row r="11" spans="2:12">
      <c r="B11" s="19">
        <v>84500</v>
      </c>
      <c r="C11" s="137">
        <f>HLOOKUP(B11,F3:L4,2)</f>
        <v>0.16</v>
      </c>
      <c r="D11" s="139">
        <f>HLOOKUP(B11,F3:L4,2)*B11</f>
        <v>13520</v>
      </c>
      <c r="F11" s="142" t="s">
        <v>74</v>
      </c>
    </row>
    <row r="12" spans="2:12" ht="13.5" thickBot="1">
      <c r="B12" s="35">
        <v>100500</v>
      </c>
      <c r="C12" s="140">
        <f>HLOOKUP(B12,F3:L4,2)</f>
        <v>0.16500000000000001</v>
      </c>
      <c r="D12" s="141">
        <f>HLOOKUP(B12,F3:L4,2)*B12</f>
        <v>16582.5</v>
      </c>
      <c r="E12" s="38"/>
      <c r="F12" s="142" t="s">
        <v>73</v>
      </c>
    </row>
    <row r="13" spans="2:12">
      <c r="D13" s="39"/>
    </row>
    <row r="20" spans="5:5">
      <c r="E20" s="6"/>
    </row>
  </sheetData>
  <mergeCells count="3">
    <mergeCell ref="B8:D8"/>
    <mergeCell ref="B1:C1"/>
    <mergeCell ref="E1:L1"/>
  </mergeCells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18"/>
  <dimension ref="B1:K16"/>
  <sheetViews>
    <sheetView showGridLines="0" tabSelected="1" zoomScale="145" zoomScaleNormal="145" workbookViewId="0">
      <selection activeCell="H9" sqref="H9"/>
    </sheetView>
  </sheetViews>
  <sheetFormatPr defaultRowHeight="12.75"/>
  <cols>
    <col min="1" max="1" width="1.28515625" customWidth="1"/>
    <col min="2" max="2" width="6.140625" customWidth="1"/>
    <col min="3" max="3" width="7.5703125" customWidth="1"/>
    <col min="4" max="4" width="7.7109375" bestFit="1" customWidth="1"/>
    <col min="5" max="5" width="7.85546875" customWidth="1"/>
    <col min="6" max="7" width="6.7109375" bestFit="1" customWidth="1"/>
    <col min="8" max="8" width="7.42578125" customWidth="1"/>
    <col min="9" max="9" width="7.42578125" bestFit="1" customWidth="1"/>
  </cols>
  <sheetData>
    <row r="1" spans="2:11" ht="6.75" customHeight="1" thickBot="1"/>
    <row r="2" spans="2:11" ht="13.5" thickBot="1">
      <c r="B2" s="46" t="s">
        <v>75</v>
      </c>
      <c r="C2" s="47">
        <v>1</v>
      </c>
      <c r="D2" s="48">
        <v>2</v>
      </c>
      <c r="E2" s="48">
        <v>3</v>
      </c>
      <c r="F2" s="48">
        <v>4</v>
      </c>
      <c r="G2" s="48">
        <v>5</v>
      </c>
      <c r="H2" s="48">
        <v>6</v>
      </c>
      <c r="I2" s="49">
        <v>7</v>
      </c>
    </row>
    <row r="3" spans="2:11" ht="13.5" thickTop="1">
      <c r="B3" s="50" t="s">
        <v>76</v>
      </c>
      <c r="C3" s="51" t="s">
        <v>55</v>
      </c>
      <c r="D3" s="4" t="s">
        <v>56</v>
      </c>
      <c r="E3" s="4" t="s">
        <v>57</v>
      </c>
      <c r="F3" s="4" t="s">
        <v>58</v>
      </c>
      <c r="G3" s="4" t="s">
        <v>59</v>
      </c>
      <c r="H3" s="4" t="s">
        <v>60</v>
      </c>
      <c r="I3" s="52" t="s">
        <v>61</v>
      </c>
    </row>
    <row r="4" spans="2:11">
      <c r="B4" s="53" t="s">
        <v>77</v>
      </c>
      <c r="C4" s="54" t="s">
        <v>78</v>
      </c>
      <c r="D4" s="5" t="s">
        <v>79</v>
      </c>
      <c r="E4" s="5" t="s">
        <v>95</v>
      </c>
      <c r="F4" s="5" t="s">
        <v>80</v>
      </c>
      <c r="G4" s="5" t="s">
        <v>81</v>
      </c>
      <c r="H4" s="5" t="s">
        <v>82</v>
      </c>
      <c r="I4" s="55" t="s">
        <v>83</v>
      </c>
    </row>
    <row r="5" spans="2:11" ht="13.5" thickBot="1">
      <c r="B5" s="56" t="s">
        <v>84</v>
      </c>
      <c r="C5" s="57" t="s">
        <v>85</v>
      </c>
      <c r="D5" s="58" t="s">
        <v>86</v>
      </c>
      <c r="E5" s="58" t="s">
        <v>87</v>
      </c>
      <c r="F5" s="58" t="s">
        <v>88</v>
      </c>
      <c r="G5" s="58" t="s">
        <v>89</v>
      </c>
      <c r="H5" s="58" t="s">
        <v>90</v>
      </c>
      <c r="I5" s="59" t="s">
        <v>91</v>
      </c>
    </row>
    <row r="7" spans="2:11" ht="15.75">
      <c r="B7" s="7" t="s">
        <v>92</v>
      </c>
      <c r="F7" t="s">
        <v>93</v>
      </c>
      <c r="H7" s="60">
        <v>3</v>
      </c>
    </row>
    <row r="8" spans="2:11" ht="13.5" thickBot="1"/>
    <row r="9" spans="2:11" ht="13.5" thickBot="1">
      <c r="B9" s="46" t="s">
        <v>75</v>
      </c>
      <c r="C9" s="61" t="s">
        <v>76</v>
      </c>
      <c r="D9" s="62" t="s">
        <v>94</v>
      </c>
      <c r="E9" s="63" t="s">
        <v>84</v>
      </c>
      <c r="G9" t="s">
        <v>76</v>
      </c>
      <c r="H9" s="197" t="str">
        <f>HLOOKUP($H$7,$B$2:$I$5,2)</f>
        <v>Středa</v>
      </c>
      <c r="I9" s="67" t="s">
        <v>96</v>
      </c>
      <c r="J9" s="67"/>
      <c r="K9" s="67"/>
    </row>
    <row r="10" spans="2:11" ht="13.5" thickTop="1">
      <c r="B10" s="64">
        <v>1</v>
      </c>
      <c r="C10" s="51" t="s">
        <v>55</v>
      </c>
      <c r="D10" s="4" t="s">
        <v>78</v>
      </c>
      <c r="E10" s="52" t="s">
        <v>85</v>
      </c>
      <c r="G10" t="s">
        <v>77</v>
      </c>
      <c r="H10" s="197" t="str">
        <f>HLOOKUP($H$7,$B$2:$I$5,3)</f>
        <v>Jančík</v>
      </c>
      <c r="I10" s="67" t="s">
        <v>97</v>
      </c>
      <c r="J10" s="67"/>
      <c r="K10" s="67"/>
    </row>
    <row r="11" spans="2:11">
      <c r="B11" s="65">
        <v>2</v>
      </c>
      <c r="C11" s="54" t="s">
        <v>56</v>
      </c>
      <c r="D11" s="5" t="s">
        <v>79</v>
      </c>
      <c r="E11" s="55" t="s">
        <v>86</v>
      </c>
      <c r="G11" t="s">
        <v>84</v>
      </c>
      <c r="H11" s="197" t="str">
        <f>HLOOKUP($H$7,$B$2:$I$5,4)</f>
        <v>Ostrava</v>
      </c>
      <c r="I11" s="67" t="s">
        <v>98</v>
      </c>
      <c r="J11" s="67"/>
      <c r="K11" s="67"/>
    </row>
    <row r="12" spans="2:11">
      <c r="B12" s="65">
        <v>3</v>
      </c>
      <c r="C12" s="54" t="s">
        <v>57</v>
      </c>
      <c r="D12" s="5" t="s">
        <v>95</v>
      </c>
      <c r="E12" s="55" t="s">
        <v>87</v>
      </c>
      <c r="H12" s="198"/>
      <c r="I12" s="67"/>
      <c r="J12" s="67"/>
      <c r="K12" s="67"/>
    </row>
    <row r="13" spans="2:11">
      <c r="B13" s="65">
        <v>4</v>
      </c>
      <c r="C13" s="54" t="s">
        <v>58</v>
      </c>
      <c r="D13" s="5" t="s">
        <v>80</v>
      </c>
      <c r="E13" s="55" t="s">
        <v>88</v>
      </c>
      <c r="G13" t="s">
        <v>76</v>
      </c>
      <c r="H13" s="197" t="str">
        <f>VLOOKUP($H$7,$B$9:$E$16,2,0)</f>
        <v>Středa</v>
      </c>
      <c r="I13" s="67" t="s">
        <v>99</v>
      </c>
      <c r="J13" s="67"/>
      <c r="K13" s="67"/>
    </row>
    <row r="14" spans="2:11">
      <c r="B14" s="65">
        <v>5</v>
      </c>
      <c r="C14" s="54" t="s">
        <v>59</v>
      </c>
      <c r="D14" s="5" t="s">
        <v>81</v>
      </c>
      <c r="E14" s="55" t="s">
        <v>89</v>
      </c>
      <c r="G14" t="s">
        <v>77</v>
      </c>
      <c r="H14" s="197" t="str">
        <f>VLOOKUP($H$7,$B$9:$E$16,3,0)</f>
        <v>Jančík</v>
      </c>
      <c r="I14" s="67" t="s">
        <v>100</v>
      </c>
      <c r="J14" s="67"/>
      <c r="K14" s="67"/>
    </row>
    <row r="15" spans="2:11">
      <c r="B15" s="65">
        <v>6</v>
      </c>
      <c r="C15" s="54" t="s">
        <v>60</v>
      </c>
      <c r="D15" s="5" t="s">
        <v>82</v>
      </c>
      <c r="E15" s="55" t="s">
        <v>90</v>
      </c>
      <c r="G15" t="s">
        <v>84</v>
      </c>
      <c r="H15" s="197" t="str">
        <f>VLOOKUP($H$7,$B$9:$E$16,4,0)</f>
        <v>Ostrava</v>
      </c>
      <c r="I15" s="67" t="s">
        <v>101</v>
      </c>
      <c r="J15" s="67"/>
      <c r="K15" s="67"/>
    </row>
    <row r="16" spans="2:11" ht="13.5" thickBot="1">
      <c r="B16" s="66">
        <v>7</v>
      </c>
      <c r="C16" s="57" t="s">
        <v>61</v>
      </c>
      <c r="D16" s="58" t="s">
        <v>83</v>
      </c>
      <c r="E16" s="59" t="s">
        <v>91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I12"/>
  <sheetViews>
    <sheetView zoomScaleNormal="100" workbookViewId="0">
      <selection activeCell="K19" sqref="K19"/>
    </sheetView>
  </sheetViews>
  <sheetFormatPr defaultRowHeight="12.75"/>
  <sheetData>
    <row r="2" spans="1:9" ht="15.75">
      <c r="B2" s="7" t="s">
        <v>23</v>
      </c>
    </row>
    <row r="3" spans="1:9" ht="13.5" thickBot="1">
      <c r="A3" s="68"/>
      <c r="B3" s="69"/>
      <c r="C3" s="68"/>
      <c r="D3" s="68"/>
      <c r="E3" s="70"/>
      <c r="F3" s="68"/>
      <c r="G3" s="68"/>
      <c r="H3" s="68"/>
      <c r="I3" s="68"/>
    </row>
    <row r="4" spans="1:9" ht="14.25" thickTop="1" thickBot="1">
      <c r="A4" s="68"/>
      <c r="B4" s="71"/>
      <c r="C4" s="72" t="s">
        <v>25</v>
      </c>
      <c r="D4" s="73" t="s">
        <v>26</v>
      </c>
      <c r="E4" s="74" t="s">
        <v>27</v>
      </c>
      <c r="F4" s="73" t="s">
        <v>28</v>
      </c>
      <c r="G4" s="73" t="s">
        <v>29</v>
      </c>
      <c r="H4" s="75" t="s">
        <v>30</v>
      </c>
      <c r="I4" s="76" t="s">
        <v>31</v>
      </c>
    </row>
    <row r="5" spans="1:9" ht="13.5" thickTop="1">
      <c r="A5" s="68"/>
      <c r="B5" s="77" t="s">
        <v>32</v>
      </c>
      <c r="C5" s="78">
        <v>45</v>
      </c>
      <c r="D5" s="79">
        <v>60</v>
      </c>
      <c r="E5" s="79">
        <v>45</v>
      </c>
      <c r="F5" s="79">
        <v>51</v>
      </c>
      <c r="G5" s="79">
        <v>48</v>
      </c>
      <c r="H5" s="80">
        <v>84</v>
      </c>
      <c r="I5" s="174">
        <f>SUM(C5:H5)</f>
        <v>333</v>
      </c>
    </row>
    <row r="6" spans="1:9">
      <c r="A6" s="68"/>
      <c r="B6" s="81" t="s">
        <v>33</v>
      </c>
      <c r="C6" s="82">
        <v>77</v>
      </c>
      <c r="D6" s="68">
        <v>58</v>
      </c>
      <c r="E6" s="83">
        <v>70</v>
      </c>
      <c r="F6" s="83">
        <v>48</v>
      </c>
      <c r="G6" s="68">
        <v>45</v>
      </c>
      <c r="H6" s="84">
        <v>71</v>
      </c>
      <c r="I6" s="174">
        <f>SUM(C6:H6)</f>
        <v>369</v>
      </c>
    </row>
    <row r="7" spans="1:9">
      <c r="A7" s="68"/>
      <c r="B7" s="81" t="s">
        <v>34</v>
      </c>
      <c r="C7" s="82">
        <v>49</v>
      </c>
      <c r="D7" s="83">
        <v>79</v>
      </c>
      <c r="E7" s="83">
        <v>69</v>
      </c>
      <c r="F7" s="83">
        <v>48</v>
      </c>
      <c r="G7" s="83">
        <v>46</v>
      </c>
      <c r="H7" s="84">
        <v>46</v>
      </c>
      <c r="I7" s="174">
        <f>SUM(C7:H7)</f>
        <v>337</v>
      </c>
    </row>
    <row r="8" spans="1:9" ht="13.5" thickBot="1">
      <c r="A8" s="68"/>
      <c r="B8" s="85" t="s">
        <v>35</v>
      </c>
      <c r="C8" s="86">
        <v>66</v>
      </c>
      <c r="D8" s="87">
        <v>69</v>
      </c>
      <c r="E8" s="87">
        <v>52</v>
      </c>
      <c r="F8" s="87">
        <v>56</v>
      </c>
      <c r="G8" s="87">
        <v>47</v>
      </c>
      <c r="H8" s="88">
        <v>55</v>
      </c>
      <c r="I8" s="174">
        <f>SUM(C8:H8)</f>
        <v>345</v>
      </c>
    </row>
    <row r="9" spans="1:9" ht="16.5" thickTop="1" thickBot="1">
      <c r="A9" s="68"/>
      <c r="B9" s="89" t="s">
        <v>36</v>
      </c>
      <c r="C9" s="176">
        <f t="shared" ref="C9:I9" si="0">SUM(C5:C8)</f>
        <v>237</v>
      </c>
      <c r="D9" s="177">
        <f t="shared" si="0"/>
        <v>266</v>
      </c>
      <c r="E9" s="178">
        <f t="shared" si="0"/>
        <v>236</v>
      </c>
      <c r="F9" s="177">
        <f t="shared" si="0"/>
        <v>203</v>
      </c>
      <c r="G9" s="177">
        <f t="shared" si="0"/>
        <v>186</v>
      </c>
      <c r="H9" s="179">
        <f t="shared" si="0"/>
        <v>256</v>
      </c>
      <c r="I9" s="175">
        <f t="shared" si="0"/>
        <v>1384</v>
      </c>
    </row>
    <row r="10" spans="1:9" ht="14.25" thickTop="1" thickBot="1">
      <c r="A10" s="68"/>
      <c r="B10" s="68"/>
      <c r="C10" s="68"/>
      <c r="D10" s="68"/>
      <c r="E10" s="68"/>
      <c r="F10" s="68"/>
      <c r="G10" s="68"/>
      <c r="H10" s="68"/>
      <c r="I10" s="68"/>
    </row>
    <row r="11" spans="1:9" ht="13.5" thickBot="1">
      <c r="A11" s="68"/>
      <c r="B11" s="90" t="s">
        <v>37</v>
      </c>
      <c r="C11" s="91"/>
      <c r="D11" s="91"/>
      <c r="E11" s="91"/>
      <c r="F11" s="91"/>
      <c r="G11" s="91"/>
      <c r="H11" s="173">
        <f>COUNTIF(C5:H8,"&gt;50")</f>
        <v>14</v>
      </c>
      <c r="I11" s="68"/>
    </row>
    <row r="12" spans="1:9">
      <c r="A12" s="68"/>
      <c r="B12" s="68"/>
      <c r="C12" s="68"/>
      <c r="D12" s="68"/>
      <c r="E12" s="68"/>
      <c r="F12" s="68"/>
      <c r="G12" s="68"/>
      <c r="H12" s="68"/>
      <c r="I12" s="68"/>
    </row>
  </sheetData>
  <phoneticPr fontId="4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K16"/>
  <sheetViews>
    <sheetView workbookViewId="0">
      <selection activeCell="C9" sqref="C9:I9"/>
    </sheetView>
  </sheetViews>
  <sheetFormatPr defaultRowHeight="12.75"/>
  <sheetData>
    <row r="2" spans="1:11" ht="15.75">
      <c r="A2" s="92"/>
      <c r="B2" s="93" t="s">
        <v>23</v>
      </c>
      <c r="C2" s="92"/>
      <c r="D2" s="92"/>
      <c r="E2" s="92"/>
      <c r="F2" s="92"/>
      <c r="G2" s="92"/>
      <c r="H2" s="92"/>
      <c r="I2" s="92"/>
      <c r="J2" s="92"/>
      <c r="K2" s="92"/>
    </row>
    <row r="3" spans="1:11" ht="13.5" thickBot="1">
      <c r="A3" s="92"/>
      <c r="B3" s="94"/>
      <c r="C3" s="92"/>
      <c r="D3" s="92"/>
      <c r="E3" s="95"/>
      <c r="F3" s="92"/>
      <c r="G3" s="92"/>
      <c r="H3" s="92"/>
      <c r="I3" s="92"/>
      <c r="J3" s="92"/>
      <c r="K3" s="92"/>
    </row>
    <row r="4" spans="1:11" ht="14.25" thickTop="1" thickBot="1">
      <c r="A4" s="92"/>
      <c r="B4" s="96"/>
      <c r="C4" s="97" t="s">
        <v>25</v>
      </c>
      <c r="D4" s="98" t="s">
        <v>26</v>
      </c>
      <c r="E4" s="99" t="s">
        <v>27</v>
      </c>
      <c r="F4" s="98" t="s">
        <v>28</v>
      </c>
      <c r="G4" s="98" t="s">
        <v>29</v>
      </c>
      <c r="H4" s="100" t="s">
        <v>30</v>
      </c>
      <c r="I4" s="101" t="s">
        <v>31</v>
      </c>
      <c r="J4" s="92"/>
      <c r="K4" s="92"/>
    </row>
    <row r="5" spans="1:11" ht="13.5" thickTop="1">
      <c r="A5" s="92"/>
      <c r="B5" s="102" t="s">
        <v>32</v>
      </c>
      <c r="C5" s="103">
        <v>45</v>
      </c>
      <c r="D5" s="104">
        <v>60</v>
      </c>
      <c r="E5" s="104">
        <v>45</v>
      </c>
      <c r="F5" s="104">
        <v>51</v>
      </c>
      <c r="G5" s="104">
        <v>48</v>
      </c>
      <c r="H5" s="105">
        <v>84</v>
      </c>
      <c r="I5" s="181">
        <f>SUM(C5:H5)</f>
        <v>333</v>
      </c>
      <c r="J5" s="92"/>
      <c r="K5" s="92"/>
    </row>
    <row r="6" spans="1:11">
      <c r="A6" s="92"/>
      <c r="B6" s="106" t="s">
        <v>33</v>
      </c>
      <c r="C6" s="107"/>
      <c r="D6" s="92">
        <v>58</v>
      </c>
      <c r="E6" s="108"/>
      <c r="F6" s="108">
        <v>48</v>
      </c>
      <c r="G6" s="92">
        <v>45</v>
      </c>
      <c r="H6" s="109"/>
      <c r="I6" s="181">
        <f>SUM(C6:H6)</f>
        <v>151</v>
      </c>
      <c r="J6" s="92"/>
      <c r="K6" s="92"/>
    </row>
    <row r="7" spans="1:11">
      <c r="A7" s="92"/>
      <c r="B7" s="106" t="s">
        <v>34</v>
      </c>
      <c r="C7" s="107"/>
      <c r="D7" s="108"/>
      <c r="E7" s="108"/>
      <c r="F7" s="108">
        <v>48</v>
      </c>
      <c r="G7" s="108"/>
      <c r="H7" s="109">
        <v>46</v>
      </c>
      <c r="I7" s="181">
        <f>SUM(C7:H7)</f>
        <v>94</v>
      </c>
      <c r="J7" s="92"/>
      <c r="K7" s="92"/>
    </row>
    <row r="8" spans="1:11" ht="13.5" thickBot="1">
      <c r="A8" s="92"/>
      <c r="B8" s="110" t="s">
        <v>35</v>
      </c>
      <c r="C8" s="111">
        <v>66</v>
      </c>
      <c r="D8" s="112"/>
      <c r="E8" s="112">
        <v>52</v>
      </c>
      <c r="F8" s="112">
        <v>56</v>
      </c>
      <c r="G8" s="112">
        <v>47</v>
      </c>
      <c r="H8" s="113">
        <v>55</v>
      </c>
      <c r="I8" s="181">
        <f>SUM(C8:H8)</f>
        <v>276</v>
      </c>
      <c r="J8" s="92"/>
      <c r="K8" s="92"/>
    </row>
    <row r="9" spans="1:11" ht="16.5" thickTop="1" thickBot="1">
      <c r="A9" s="92"/>
      <c r="B9" s="114" t="s">
        <v>36</v>
      </c>
      <c r="C9" s="184">
        <f t="shared" ref="C9:I9" si="0">SUM(C5:C8)</f>
        <v>111</v>
      </c>
      <c r="D9" s="185">
        <f t="shared" si="0"/>
        <v>118</v>
      </c>
      <c r="E9" s="186">
        <f t="shared" si="0"/>
        <v>97</v>
      </c>
      <c r="F9" s="185">
        <f t="shared" si="0"/>
        <v>203</v>
      </c>
      <c r="G9" s="185">
        <f t="shared" si="0"/>
        <v>140</v>
      </c>
      <c r="H9" s="187">
        <f t="shared" si="0"/>
        <v>185</v>
      </c>
      <c r="I9" s="182">
        <f t="shared" si="0"/>
        <v>854</v>
      </c>
      <c r="J9" s="92"/>
      <c r="K9" s="92"/>
    </row>
    <row r="10" spans="1:11" ht="14.25" thickTop="1" thickBot="1">
      <c r="A10" s="92"/>
      <c r="B10" s="92"/>
      <c r="C10" s="92"/>
      <c r="D10" s="92"/>
      <c r="E10" s="92"/>
      <c r="F10" s="92"/>
      <c r="G10" s="92"/>
      <c r="H10" s="92"/>
      <c r="I10" s="183"/>
      <c r="J10" s="92"/>
      <c r="K10" s="92"/>
    </row>
    <row r="11" spans="1:11" ht="13.5" thickBot="1">
      <c r="A11" s="92"/>
      <c r="B11" s="115" t="s">
        <v>44</v>
      </c>
      <c r="C11" s="116"/>
      <c r="D11" s="116"/>
      <c r="E11" s="116"/>
      <c r="F11" s="116"/>
      <c r="G11" s="116"/>
      <c r="H11" s="180">
        <f>COUNTBLANK(C5:H8)</f>
        <v>8</v>
      </c>
      <c r="I11" s="183"/>
      <c r="J11" s="92"/>
      <c r="K11" s="92"/>
    </row>
    <row r="12" spans="1:11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</row>
    <row r="13" spans="1:11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</row>
    <row r="14" spans="1:11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</row>
    <row r="15" spans="1:11">
      <c r="A15" s="92"/>
      <c r="B15" s="92"/>
      <c r="C15" s="92"/>
      <c r="D15" s="92"/>
      <c r="E15" s="92"/>
      <c r="F15" s="92"/>
      <c r="G15" s="92"/>
      <c r="H15" s="92"/>
      <c r="I15" s="92"/>
      <c r="J15" s="92"/>
      <c r="K15" s="92"/>
    </row>
    <row r="16" spans="1:11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92"/>
    </row>
  </sheetData>
  <phoneticPr fontId="4" type="noConversion"/>
  <pageMargins left="0.75" right="0.75" top="1" bottom="1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J17"/>
  <sheetViews>
    <sheetView workbookViewId="0">
      <selection activeCell="I5" sqref="I5:I14"/>
    </sheetView>
  </sheetViews>
  <sheetFormatPr defaultRowHeight="12.75"/>
  <sheetData>
    <row r="2" spans="1:10" ht="15.75">
      <c r="A2" s="92"/>
      <c r="B2" s="93" t="s">
        <v>23</v>
      </c>
      <c r="C2" s="92"/>
      <c r="D2" s="92"/>
      <c r="E2" s="92"/>
      <c r="F2" s="92"/>
      <c r="G2" s="92"/>
      <c r="H2" s="92"/>
      <c r="I2" s="92"/>
      <c r="J2" s="92"/>
    </row>
    <row r="3" spans="1:10" ht="13.5" thickBot="1">
      <c r="A3" s="92"/>
      <c r="B3" s="94"/>
      <c r="C3" s="92"/>
      <c r="D3" s="92"/>
      <c r="E3" s="95"/>
      <c r="F3" s="92"/>
      <c r="G3" s="92"/>
      <c r="H3" s="92"/>
      <c r="I3" s="92"/>
      <c r="J3" s="92"/>
    </row>
    <row r="4" spans="1:10" ht="14.25" thickTop="1" thickBot="1">
      <c r="A4" s="92"/>
      <c r="B4" s="96"/>
      <c r="C4" s="97" t="s">
        <v>25</v>
      </c>
      <c r="D4" s="98" t="s">
        <v>26</v>
      </c>
      <c r="E4" s="99" t="s">
        <v>27</v>
      </c>
      <c r="F4" s="98" t="s">
        <v>28</v>
      </c>
      <c r="G4" s="98" t="s">
        <v>29</v>
      </c>
      <c r="H4" s="100" t="s">
        <v>30</v>
      </c>
      <c r="I4" s="101" t="s">
        <v>31</v>
      </c>
      <c r="J4" s="92"/>
    </row>
    <row r="5" spans="1:10" ht="13.5" thickTop="1">
      <c r="A5" s="92"/>
      <c r="B5" s="102" t="s">
        <v>32</v>
      </c>
      <c r="C5" s="103">
        <v>45</v>
      </c>
      <c r="D5" s="104"/>
      <c r="E5" s="104"/>
      <c r="F5" s="104">
        <v>51</v>
      </c>
      <c r="G5" s="104">
        <v>48</v>
      </c>
      <c r="H5" s="105"/>
      <c r="I5" s="181">
        <f>SUM(C5:H5)</f>
        <v>144</v>
      </c>
      <c r="J5" s="92"/>
    </row>
    <row r="6" spans="1:10">
      <c r="A6" s="92"/>
      <c r="B6" s="106" t="s">
        <v>33</v>
      </c>
      <c r="C6" s="107"/>
      <c r="D6" s="92">
        <v>58</v>
      </c>
      <c r="E6" s="108">
        <v>70</v>
      </c>
      <c r="F6" s="108"/>
      <c r="G6" s="92">
        <v>45</v>
      </c>
      <c r="H6" s="109">
        <v>71</v>
      </c>
      <c r="I6" s="181">
        <f>SUM(C6:H6)</f>
        <v>244</v>
      </c>
      <c r="J6" s="92"/>
    </row>
    <row r="7" spans="1:10">
      <c r="A7" s="92"/>
      <c r="B7" s="106" t="s">
        <v>34</v>
      </c>
      <c r="C7" s="107">
        <v>49</v>
      </c>
      <c r="D7" s="108"/>
      <c r="E7" s="108">
        <v>69</v>
      </c>
      <c r="F7" s="108">
        <v>48</v>
      </c>
      <c r="G7" s="108"/>
      <c r="H7" s="109"/>
      <c r="I7" s="181">
        <f>SUM(C7:H7)</f>
        <v>166</v>
      </c>
      <c r="J7" s="92"/>
    </row>
    <row r="8" spans="1:10" ht="13.5" thickBot="1">
      <c r="A8" s="92"/>
      <c r="B8" s="110" t="s">
        <v>35</v>
      </c>
      <c r="C8" s="111">
        <v>66</v>
      </c>
      <c r="D8" s="112">
        <v>69</v>
      </c>
      <c r="E8" s="112">
        <v>52</v>
      </c>
      <c r="F8" s="112"/>
      <c r="G8" s="112">
        <v>47</v>
      </c>
      <c r="H8" s="113">
        <v>55</v>
      </c>
      <c r="I8" s="181">
        <f>SUM(C8:H8)</f>
        <v>289</v>
      </c>
      <c r="J8" s="92"/>
    </row>
    <row r="9" spans="1:10" ht="16.5" thickTop="1" thickBot="1">
      <c r="A9" s="92"/>
      <c r="B9" s="114" t="s">
        <v>36</v>
      </c>
      <c r="C9" s="184">
        <f t="shared" ref="C9:I9" si="0">SUM(C5:C8)</f>
        <v>160</v>
      </c>
      <c r="D9" s="185">
        <f t="shared" si="0"/>
        <v>127</v>
      </c>
      <c r="E9" s="186">
        <f t="shared" si="0"/>
        <v>191</v>
      </c>
      <c r="F9" s="185">
        <f t="shared" si="0"/>
        <v>99</v>
      </c>
      <c r="G9" s="185">
        <f t="shared" si="0"/>
        <v>140</v>
      </c>
      <c r="H9" s="187">
        <f t="shared" si="0"/>
        <v>126</v>
      </c>
      <c r="I9" s="182">
        <f t="shared" si="0"/>
        <v>843</v>
      </c>
      <c r="J9" s="92"/>
    </row>
    <row r="10" spans="1:10" ht="14.25" thickTop="1" thickBot="1">
      <c r="A10" s="92"/>
      <c r="B10" s="92"/>
      <c r="C10" s="92"/>
      <c r="D10" s="92"/>
      <c r="E10" s="92"/>
      <c r="F10" s="92"/>
      <c r="G10" s="92"/>
      <c r="H10" s="92"/>
      <c r="I10" s="183"/>
      <c r="J10" s="92"/>
    </row>
    <row r="11" spans="1:10" ht="13.5" thickBot="1">
      <c r="A11" s="92"/>
      <c r="B11" s="115" t="s">
        <v>38</v>
      </c>
      <c r="C11" s="116"/>
      <c r="D11" s="116"/>
      <c r="E11" s="116"/>
      <c r="F11" s="116"/>
      <c r="G11" s="180">
        <f>COUNT(C5:H8)</f>
        <v>15</v>
      </c>
      <c r="H11" s="92"/>
      <c r="I11" s="183"/>
      <c r="J11" s="92"/>
    </row>
    <row r="12" spans="1:10">
      <c r="A12" s="92"/>
      <c r="B12" s="92"/>
      <c r="C12" s="92"/>
      <c r="D12" s="92"/>
      <c r="E12" s="92"/>
      <c r="F12" s="92"/>
      <c r="G12" s="92"/>
      <c r="H12" s="92"/>
      <c r="I12" s="183"/>
      <c r="J12" s="92"/>
    </row>
    <row r="13" spans="1:10">
      <c r="A13" s="92"/>
      <c r="B13" s="92"/>
      <c r="C13" s="92"/>
      <c r="D13" s="92"/>
      <c r="E13" s="92"/>
      <c r="F13" s="92"/>
      <c r="G13" s="92"/>
      <c r="H13" s="92"/>
      <c r="I13" s="183"/>
      <c r="J13" s="92"/>
    </row>
    <row r="14" spans="1:10">
      <c r="A14" s="92"/>
      <c r="B14" s="92"/>
      <c r="C14" s="92"/>
      <c r="D14" s="92"/>
      <c r="E14" s="92"/>
      <c r="F14" s="92"/>
      <c r="G14" s="92"/>
      <c r="H14" s="92"/>
      <c r="I14" s="183"/>
      <c r="J14" s="92"/>
    </row>
    <row r="15" spans="1:10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>
      <c r="A17" s="92"/>
      <c r="B17" s="92"/>
      <c r="C17" s="92"/>
      <c r="D17" s="92"/>
      <c r="E17" s="92"/>
      <c r="F17" s="92"/>
      <c r="G17" s="92"/>
      <c r="H17" s="92"/>
      <c r="I17" s="92"/>
      <c r="J17" s="92"/>
    </row>
  </sheetData>
  <phoneticPr fontId="4" type="noConversion"/>
  <pageMargins left="0.75" right="0.75" top="1" bottom="1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K17"/>
  <sheetViews>
    <sheetView workbookViewId="0">
      <selection activeCell="C9" sqref="C9:H9"/>
    </sheetView>
  </sheetViews>
  <sheetFormatPr defaultRowHeight="12.75"/>
  <sheetData>
    <row r="2" spans="1:11" ht="15.75">
      <c r="A2" s="92"/>
      <c r="B2" s="93" t="s">
        <v>23</v>
      </c>
      <c r="C2" s="92"/>
      <c r="D2" s="92"/>
      <c r="E2" s="92"/>
      <c r="F2" s="92"/>
      <c r="G2" s="92"/>
      <c r="H2" s="92"/>
      <c r="I2" s="92"/>
      <c r="J2" s="92"/>
      <c r="K2" s="92"/>
    </row>
    <row r="3" spans="1:11" ht="13.5" thickBot="1">
      <c r="A3" s="92"/>
      <c r="B3" s="94"/>
      <c r="C3" s="92"/>
      <c r="D3" s="92"/>
      <c r="E3" s="95"/>
      <c r="F3" s="92"/>
      <c r="G3" s="92"/>
      <c r="H3" s="92"/>
      <c r="I3" s="92"/>
      <c r="J3" s="92"/>
      <c r="K3" s="92"/>
    </row>
    <row r="4" spans="1:11" ht="14.25" thickTop="1" thickBot="1">
      <c r="A4" s="92"/>
      <c r="B4" s="96"/>
      <c r="C4" s="97" t="s">
        <v>25</v>
      </c>
      <c r="D4" s="98" t="s">
        <v>26</v>
      </c>
      <c r="E4" s="99" t="s">
        <v>27</v>
      </c>
      <c r="F4" s="98" t="s">
        <v>28</v>
      </c>
      <c r="G4" s="98" t="s">
        <v>29</v>
      </c>
      <c r="H4" s="100" t="s">
        <v>30</v>
      </c>
      <c r="I4" s="101" t="s">
        <v>31</v>
      </c>
      <c r="J4" s="92"/>
      <c r="K4" s="92"/>
    </row>
    <row r="5" spans="1:11" ht="13.5" thickTop="1">
      <c r="A5" s="92"/>
      <c r="B5" s="102" t="s">
        <v>32</v>
      </c>
      <c r="C5" s="103">
        <v>45</v>
      </c>
      <c r="D5" s="104" t="s">
        <v>40</v>
      </c>
      <c r="E5" s="104" t="s">
        <v>42</v>
      </c>
      <c r="F5" s="104">
        <v>51</v>
      </c>
      <c r="G5" s="104">
        <v>48</v>
      </c>
      <c r="H5" s="105"/>
      <c r="I5" s="181">
        <f>SUM(C5:H5)</f>
        <v>144</v>
      </c>
      <c r="J5" s="92"/>
      <c r="K5" s="92"/>
    </row>
    <row r="6" spans="1:11">
      <c r="A6" s="92"/>
      <c r="B6" s="106" t="s">
        <v>33</v>
      </c>
      <c r="C6" s="107"/>
      <c r="D6" s="92">
        <v>58</v>
      </c>
      <c r="E6" s="108">
        <v>70</v>
      </c>
      <c r="F6" s="108"/>
      <c r="G6" s="92">
        <v>45</v>
      </c>
      <c r="H6" s="109">
        <v>71</v>
      </c>
      <c r="I6" s="181">
        <f>SUM(C6:H6)</f>
        <v>244</v>
      </c>
      <c r="J6" s="92"/>
      <c r="K6" s="92"/>
    </row>
    <row r="7" spans="1:11">
      <c r="A7" s="92"/>
      <c r="B7" s="106" t="s">
        <v>34</v>
      </c>
      <c r="C7" s="107">
        <v>49</v>
      </c>
      <c r="D7" s="108"/>
      <c r="E7" s="108">
        <v>69</v>
      </c>
      <c r="F7" s="117" t="s">
        <v>43</v>
      </c>
      <c r="G7" s="108"/>
      <c r="H7" s="109"/>
      <c r="I7" s="181">
        <f>SUM(C7:H7)</f>
        <v>118</v>
      </c>
      <c r="J7" s="92"/>
      <c r="K7" s="92"/>
    </row>
    <row r="8" spans="1:11" ht="13.5" thickBot="1">
      <c r="A8" s="92"/>
      <c r="B8" s="110" t="s">
        <v>35</v>
      </c>
      <c r="C8" s="111">
        <v>66</v>
      </c>
      <c r="D8" s="112" t="s">
        <v>41</v>
      </c>
      <c r="E8" s="112">
        <v>52</v>
      </c>
      <c r="F8" s="112"/>
      <c r="G8" s="112">
        <v>47</v>
      </c>
      <c r="H8" s="113">
        <v>55</v>
      </c>
      <c r="I8" s="181">
        <f>SUM(C8:H8)</f>
        <v>220</v>
      </c>
      <c r="J8" s="92"/>
      <c r="K8" s="92"/>
    </row>
    <row r="9" spans="1:11" ht="16.5" thickTop="1" thickBot="1">
      <c r="A9" s="92"/>
      <c r="B9" s="114" t="s">
        <v>36</v>
      </c>
      <c r="C9" s="184">
        <f t="shared" ref="C9:I9" si="0">SUM(C5:C8)</f>
        <v>160</v>
      </c>
      <c r="D9" s="185">
        <f t="shared" si="0"/>
        <v>58</v>
      </c>
      <c r="E9" s="186">
        <f t="shared" si="0"/>
        <v>191</v>
      </c>
      <c r="F9" s="185">
        <f t="shared" si="0"/>
        <v>51</v>
      </c>
      <c r="G9" s="185">
        <f t="shared" si="0"/>
        <v>140</v>
      </c>
      <c r="H9" s="187">
        <f t="shared" si="0"/>
        <v>126</v>
      </c>
      <c r="I9" s="182">
        <f t="shared" si="0"/>
        <v>726</v>
      </c>
      <c r="J9" s="92"/>
      <c r="K9" s="92"/>
    </row>
    <row r="10" spans="1:11" ht="14.25" thickTop="1" thickBot="1">
      <c r="A10" s="92"/>
      <c r="B10" s="92"/>
      <c r="C10" s="92"/>
      <c r="D10" s="92"/>
      <c r="E10" s="92"/>
      <c r="F10" s="92"/>
      <c r="G10" s="92"/>
      <c r="H10" s="92"/>
      <c r="I10" s="183"/>
      <c r="J10" s="92"/>
      <c r="K10" s="92"/>
    </row>
    <row r="11" spans="1:11" ht="13.5" thickBot="1">
      <c r="A11" s="92"/>
      <c r="B11" s="115" t="s">
        <v>39</v>
      </c>
      <c r="C11" s="116"/>
      <c r="D11" s="116"/>
      <c r="E11" s="116"/>
      <c r="F11" s="116"/>
      <c r="G11" s="180">
        <f>COUNTA(C5:H8)</f>
        <v>17</v>
      </c>
      <c r="H11" s="92"/>
      <c r="I11" s="92"/>
      <c r="J11" s="92"/>
      <c r="K11" s="92"/>
    </row>
    <row r="12" spans="1:11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</row>
    <row r="13" spans="1:11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</row>
    <row r="14" spans="1:11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</row>
    <row r="15" spans="1:11">
      <c r="A15" s="92"/>
      <c r="B15" s="92"/>
      <c r="C15" s="92"/>
      <c r="D15" s="92"/>
      <c r="E15" s="92"/>
      <c r="F15" s="92"/>
      <c r="G15" s="92"/>
      <c r="H15" s="92"/>
      <c r="I15" s="92"/>
      <c r="J15" s="92"/>
      <c r="K15" s="92"/>
    </row>
    <row r="16" spans="1:11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92"/>
    </row>
    <row r="17" spans="1:11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</row>
  </sheetData>
  <phoneticPr fontId="4" type="noConversion"/>
  <pageMargins left="0.75" right="0.75" top="1" bottom="1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2"/>
  <dimension ref="B1:J15"/>
  <sheetViews>
    <sheetView showGridLines="0" workbookViewId="0">
      <selection activeCell="C9" sqref="C9"/>
    </sheetView>
  </sheetViews>
  <sheetFormatPr defaultRowHeight="12.75"/>
  <cols>
    <col min="1" max="1" width="2.7109375" customWidth="1"/>
    <col min="2" max="2" width="8" customWidth="1"/>
    <col min="3" max="8" width="10" customWidth="1"/>
  </cols>
  <sheetData>
    <row r="1" spans="2:10" ht="7.5" customHeight="1"/>
    <row r="2" spans="2:10" ht="15.75">
      <c r="B2" s="93" t="s">
        <v>23</v>
      </c>
      <c r="C2" s="92"/>
      <c r="D2" s="92"/>
      <c r="E2" s="92"/>
      <c r="F2" s="118" t="s">
        <v>45</v>
      </c>
      <c r="G2" s="119">
        <v>450</v>
      </c>
      <c r="H2" s="92" t="s">
        <v>46</v>
      </c>
      <c r="I2" s="92"/>
      <c r="J2" s="92"/>
    </row>
    <row r="3" spans="2:10" ht="13.5" thickBot="1">
      <c r="B3" s="94" t="s">
        <v>24</v>
      </c>
      <c r="C3" s="92"/>
      <c r="D3" s="92"/>
      <c r="E3" s="92"/>
      <c r="F3" s="92"/>
      <c r="G3" s="92"/>
      <c r="H3" s="92"/>
      <c r="I3" s="92"/>
      <c r="J3" s="92"/>
    </row>
    <row r="4" spans="2:10" ht="14.25" thickTop="1" thickBot="1">
      <c r="B4" s="120"/>
      <c r="C4" s="98" t="s">
        <v>25</v>
      </c>
      <c r="D4" s="98" t="s">
        <v>26</v>
      </c>
      <c r="E4" s="98" t="s">
        <v>27</v>
      </c>
      <c r="F4" s="98" t="s">
        <v>28</v>
      </c>
      <c r="G4" s="98" t="s">
        <v>29</v>
      </c>
      <c r="H4" s="121" t="s">
        <v>30</v>
      </c>
      <c r="I4" s="92"/>
      <c r="J4" s="92"/>
    </row>
    <row r="5" spans="2:10" ht="13.5" thickTop="1">
      <c r="B5" s="122" t="s">
        <v>32</v>
      </c>
      <c r="C5" s="123">
        <v>135</v>
      </c>
      <c r="D5" s="123">
        <v>170</v>
      </c>
      <c r="E5" s="123">
        <v>163</v>
      </c>
      <c r="F5" s="123">
        <v>153</v>
      </c>
      <c r="G5" s="123"/>
      <c r="H5" s="124"/>
      <c r="I5" s="92"/>
      <c r="J5" s="92"/>
    </row>
    <row r="6" spans="2:10">
      <c r="B6" s="125" t="s">
        <v>33</v>
      </c>
      <c r="C6" s="126">
        <v>143</v>
      </c>
      <c r="D6" s="126">
        <v>153</v>
      </c>
      <c r="E6" s="126">
        <v>150</v>
      </c>
      <c r="F6" s="126">
        <v>156</v>
      </c>
      <c r="G6" s="126"/>
      <c r="H6" s="127"/>
      <c r="I6" s="92"/>
      <c r="J6" s="92"/>
    </row>
    <row r="7" spans="2:10" ht="13.5" thickBot="1">
      <c r="B7" s="128" t="s">
        <v>34</v>
      </c>
      <c r="C7" s="129">
        <v>126</v>
      </c>
      <c r="D7" s="129">
        <v>128</v>
      </c>
      <c r="E7" s="129">
        <v>137</v>
      </c>
      <c r="F7" s="129">
        <v>172</v>
      </c>
      <c r="G7" s="129"/>
      <c r="H7" s="130"/>
      <c r="I7" s="92"/>
      <c r="J7" s="92"/>
    </row>
    <row r="8" spans="2:10" ht="14.25" thickTop="1" thickBot="1">
      <c r="B8" s="131" t="s">
        <v>31</v>
      </c>
      <c r="C8" s="188">
        <f t="shared" ref="C8:H8" si="0">IF(SUM(C5:C7)&gt;0,SUM(C5:C7),"")</f>
        <v>404</v>
      </c>
      <c r="D8" s="188">
        <f t="shared" si="0"/>
        <v>451</v>
      </c>
      <c r="E8" s="188">
        <f t="shared" si="0"/>
        <v>450</v>
      </c>
      <c r="F8" s="188">
        <f t="shared" si="0"/>
        <v>481</v>
      </c>
      <c r="G8" s="188" t="str">
        <f t="shared" si="0"/>
        <v/>
      </c>
      <c r="H8" s="189" t="str">
        <f t="shared" si="0"/>
        <v/>
      </c>
      <c r="I8" s="92"/>
      <c r="J8" s="92"/>
    </row>
    <row r="9" spans="2:10" ht="13.5" thickBot="1">
      <c r="B9" s="132" t="s">
        <v>47</v>
      </c>
      <c r="C9" s="190" t="str">
        <f t="shared" ref="C9:H9" si="1">IF(SUM(C5:C7)&gt;$G$2,"Překročeno","---")</f>
        <v>---</v>
      </c>
      <c r="D9" s="190" t="str">
        <f t="shared" si="1"/>
        <v>Překročeno</v>
      </c>
      <c r="E9" s="190" t="str">
        <f t="shared" si="1"/>
        <v>---</v>
      </c>
      <c r="F9" s="190" t="str">
        <f t="shared" si="1"/>
        <v>Překročeno</v>
      </c>
      <c r="G9" s="190" t="str">
        <f t="shared" si="1"/>
        <v>---</v>
      </c>
      <c r="H9" s="191" t="str">
        <f t="shared" si="1"/>
        <v>---</v>
      </c>
      <c r="I9" s="92"/>
      <c r="J9" s="92"/>
    </row>
    <row r="10" spans="2:10" ht="13.5" thickTop="1">
      <c r="B10" s="92"/>
      <c r="C10" s="133"/>
      <c r="D10" s="133"/>
      <c r="E10" s="133"/>
      <c r="F10" s="133"/>
      <c r="G10" s="134"/>
      <c r="H10" s="134"/>
      <c r="I10" s="133"/>
      <c r="J10" s="92"/>
    </row>
    <row r="11" spans="2:10">
      <c r="B11" s="92"/>
      <c r="C11" s="133"/>
      <c r="D11" s="133"/>
      <c r="E11" s="133" t="s">
        <v>48</v>
      </c>
      <c r="F11" s="133"/>
      <c r="G11" s="135"/>
      <c r="H11" s="134"/>
      <c r="I11" s="133"/>
      <c r="J11" s="92"/>
    </row>
    <row r="12" spans="2:10" ht="15" customHeight="1">
      <c r="B12" s="92"/>
      <c r="C12" s="133"/>
      <c r="D12" s="133" t="s">
        <v>49</v>
      </c>
      <c r="E12" s="133"/>
      <c r="F12" s="133"/>
      <c r="G12" s="136"/>
      <c r="H12" s="133"/>
      <c r="I12" s="133"/>
      <c r="J12" s="92"/>
    </row>
    <row r="13" spans="2:10" ht="15" customHeight="1">
      <c r="B13" s="92"/>
      <c r="C13" s="133" t="s">
        <v>50</v>
      </c>
      <c r="D13" s="133"/>
      <c r="E13" s="133"/>
      <c r="F13" s="133"/>
      <c r="G13" s="136"/>
      <c r="H13" s="133"/>
      <c r="I13" s="133"/>
      <c r="J13" s="92"/>
    </row>
    <row r="14" spans="2:10">
      <c r="B14" s="92"/>
      <c r="C14" s="133"/>
      <c r="D14" s="133"/>
      <c r="E14" s="133"/>
      <c r="F14" s="133"/>
      <c r="G14" s="133"/>
      <c r="H14" s="133"/>
      <c r="I14" s="133"/>
      <c r="J14" s="92"/>
    </row>
    <row r="15" spans="2:10">
      <c r="B15" s="92"/>
      <c r="C15" s="133"/>
      <c r="D15" s="133"/>
      <c r="E15" s="133"/>
      <c r="F15" s="133"/>
      <c r="G15" s="133"/>
      <c r="H15" s="133"/>
      <c r="I15" s="133"/>
      <c r="J15" s="92"/>
    </row>
  </sheetData>
  <phoneticPr fontId="0" type="noConversion"/>
  <pageMargins left="0.75" right="0.75" top="1" bottom="1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C5"/>
  <sheetViews>
    <sheetView showGridLines="0" workbookViewId="0">
      <selection activeCell="J26" sqref="J26"/>
    </sheetView>
  </sheetViews>
  <sheetFormatPr defaultRowHeight="12.75"/>
  <cols>
    <col min="1" max="1" width="17.85546875" customWidth="1"/>
    <col min="2" max="2" width="12.140625" customWidth="1"/>
  </cols>
  <sheetData>
    <row r="2" spans="1:3">
      <c r="A2" t="s">
        <v>51</v>
      </c>
      <c r="B2" s="11">
        <v>40968</v>
      </c>
    </row>
    <row r="3" spans="1:3">
      <c r="B3" s="166">
        <f>WEEKDAY(B2,2)</f>
        <v>3</v>
      </c>
      <c r="C3" s="9" t="s">
        <v>52</v>
      </c>
    </row>
    <row r="4" spans="1:3" ht="13.5" thickBot="1"/>
    <row r="5" spans="1:3" ht="13.5" thickBot="1">
      <c r="A5" s="10" t="s">
        <v>53</v>
      </c>
      <c r="B5" s="167" t="str">
        <f>CHOOSE(B3,"pondělí","úterý","středa","čtvrtek","pátek","sobota","neděle")</f>
        <v>středa</v>
      </c>
      <c r="C5" s="8" t="s">
        <v>54</v>
      </c>
    </row>
  </sheetData>
  <phoneticPr fontId="4" type="noConversion"/>
  <pageMargins left="0.75" right="0.75" top="1" bottom="1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F14"/>
  <sheetViews>
    <sheetView showGridLines="0" workbookViewId="0">
      <selection activeCell="B5" sqref="B5"/>
    </sheetView>
  </sheetViews>
  <sheetFormatPr defaultRowHeight="12.75"/>
  <cols>
    <col min="1" max="1" width="17.85546875" customWidth="1"/>
    <col min="2" max="2" width="12.140625" customWidth="1"/>
  </cols>
  <sheetData>
    <row r="2" spans="1:6">
      <c r="A2" t="s">
        <v>51</v>
      </c>
      <c r="B2" s="11">
        <v>38677</v>
      </c>
    </row>
    <row r="3" spans="1:6">
      <c r="B3" s="166">
        <f>WEEKDAY(B2,2)</f>
        <v>1</v>
      </c>
      <c r="C3" s="9" t="s">
        <v>52</v>
      </c>
    </row>
    <row r="4" spans="1:6" ht="13.5" thickBot="1"/>
    <row r="5" spans="1:6" ht="13.5" thickBot="1">
      <c r="A5" s="10" t="s">
        <v>53</v>
      </c>
      <c r="B5" s="167" t="str">
        <f>INDEX(F8:F14,B3)</f>
        <v>Pondělí</v>
      </c>
      <c r="C5" s="8" t="s">
        <v>62</v>
      </c>
    </row>
    <row r="8" spans="1:6">
      <c r="F8" t="s">
        <v>55</v>
      </c>
    </row>
    <row r="9" spans="1:6">
      <c r="F9" t="s">
        <v>56</v>
      </c>
    </row>
    <row r="10" spans="1:6">
      <c r="F10" t="s">
        <v>57</v>
      </c>
    </row>
    <row r="11" spans="1:6">
      <c r="F11" t="s">
        <v>58</v>
      </c>
    </row>
    <row r="12" spans="1:6">
      <c r="F12" t="s">
        <v>59</v>
      </c>
    </row>
    <row r="13" spans="1:6">
      <c r="F13" t="s">
        <v>60</v>
      </c>
    </row>
    <row r="14" spans="1:6">
      <c r="F14" t="s">
        <v>61</v>
      </c>
    </row>
  </sheetData>
  <phoneticPr fontId="4" type="noConversion"/>
  <pageMargins left="0.75" right="0.75" top="1" bottom="1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1:F28"/>
  <sheetViews>
    <sheetView topLeftCell="A2" zoomScale="160" zoomScaleNormal="160" workbookViewId="0">
      <selection activeCell="D16" sqref="D16"/>
    </sheetView>
  </sheetViews>
  <sheetFormatPr defaultRowHeight="12.75"/>
  <cols>
    <col min="3" max="3" width="10.28515625" bestFit="1" customWidth="1"/>
    <col min="4" max="4" width="11.28515625" bestFit="1" customWidth="1"/>
    <col min="5" max="5" width="6.7109375" bestFit="1" customWidth="1"/>
    <col min="6" max="6" width="7.7109375" customWidth="1"/>
    <col min="7" max="8" width="6.5703125" bestFit="1" customWidth="1"/>
    <col min="9" max="12" width="7.5703125" bestFit="1" customWidth="1"/>
  </cols>
  <sheetData>
    <row r="1" spans="2:6" ht="15.75">
      <c r="B1" s="196" t="s">
        <v>63</v>
      </c>
      <c r="C1" s="196"/>
    </row>
    <row r="2" spans="2:6" ht="13.5" thickBot="1"/>
    <row r="3" spans="2:6" ht="13.5" thickBot="1">
      <c r="B3" s="13" t="s">
        <v>64</v>
      </c>
      <c r="C3" s="14" t="s">
        <v>65</v>
      </c>
    </row>
    <row r="4" spans="2:6">
      <c r="B4" s="16">
        <v>40000</v>
      </c>
      <c r="C4" s="17">
        <v>0.15</v>
      </c>
    </row>
    <row r="5" spans="2:6">
      <c r="B5" s="19">
        <v>60000</v>
      </c>
      <c r="C5" s="20">
        <v>0.155</v>
      </c>
    </row>
    <row r="6" spans="2:6">
      <c r="B6" s="19">
        <v>80000</v>
      </c>
      <c r="C6" s="20">
        <v>0.16</v>
      </c>
    </row>
    <row r="7" spans="2:6">
      <c r="B7" s="19">
        <v>100000</v>
      </c>
      <c r="C7" s="20">
        <v>0.16500000000000001</v>
      </c>
    </row>
    <row r="8" spans="2:6">
      <c r="B8" s="19">
        <v>120000</v>
      </c>
      <c r="C8" s="20">
        <v>0.17</v>
      </c>
    </row>
    <row r="9" spans="2:6">
      <c r="B9" s="19">
        <v>140000</v>
      </c>
      <c r="C9" s="20">
        <v>0.17299999999999999</v>
      </c>
    </row>
    <row r="10" spans="2:6" ht="13.5" thickBot="1">
      <c r="B10" s="21">
        <v>160000</v>
      </c>
      <c r="C10" s="18">
        <v>0.17499999999999999</v>
      </c>
    </row>
    <row r="11" spans="2:6">
      <c r="B11" s="22"/>
      <c r="C11" s="23"/>
    </row>
    <row r="12" spans="2:6">
      <c r="B12" s="24"/>
      <c r="C12" s="23"/>
    </row>
    <row r="13" spans="2:6" ht="15.75">
      <c r="B13" s="196" t="s">
        <v>66</v>
      </c>
      <c r="C13" s="196"/>
      <c r="D13" s="196"/>
      <c r="F13" s="25" t="s">
        <v>67</v>
      </c>
    </row>
    <row r="14" spans="2:6" ht="16.5" thickBot="1">
      <c r="B14" s="12"/>
      <c r="C14" s="12"/>
      <c r="D14" s="12"/>
    </row>
    <row r="15" spans="2:6" ht="13.5" thickBot="1">
      <c r="B15" s="26" t="s">
        <v>64</v>
      </c>
      <c r="C15" s="27" t="s">
        <v>68</v>
      </c>
      <c r="D15" s="28" t="s">
        <v>69</v>
      </c>
      <c r="F15" s="29"/>
    </row>
    <row r="16" spans="2:6">
      <c r="B16" s="30">
        <v>84500</v>
      </c>
      <c r="C16" s="192">
        <f>VLOOKUP(B16,B4:C10,2)</f>
        <v>0.16</v>
      </c>
      <c r="D16" s="193">
        <f>VLOOKUP(B16,B4:C10,2)*B16</f>
        <v>13520</v>
      </c>
      <c r="F16" s="138" t="s">
        <v>70</v>
      </c>
    </row>
    <row r="17" spans="2:6">
      <c r="B17" s="19">
        <v>62150</v>
      </c>
      <c r="C17" s="194">
        <f>VLOOKUP(B17,B4:C10,2)</f>
        <v>0.155</v>
      </c>
      <c r="D17" s="195">
        <f>VLOOKUP(B17,B4:C10,2)*B17</f>
        <v>9633.25</v>
      </c>
      <c r="E17" s="6"/>
      <c r="F17" s="138" t="s">
        <v>71</v>
      </c>
    </row>
    <row r="18" spans="2:6">
      <c r="B18" s="19"/>
      <c r="C18" s="31"/>
      <c r="D18" s="32"/>
      <c r="E18" s="34"/>
      <c r="F18" s="22"/>
    </row>
    <row r="19" spans="2:6">
      <c r="B19" s="19"/>
      <c r="C19" s="31"/>
      <c r="D19" s="32"/>
      <c r="F19" s="22"/>
    </row>
    <row r="20" spans="2:6" ht="13.5" thickBot="1">
      <c r="B20" s="35"/>
      <c r="C20" s="36"/>
      <c r="D20" s="37"/>
      <c r="E20" s="38"/>
      <c r="F20" s="33"/>
    </row>
    <row r="21" spans="2:6">
      <c r="D21" s="39"/>
    </row>
    <row r="28" spans="2:6">
      <c r="E28" s="6"/>
    </row>
  </sheetData>
  <mergeCells count="2">
    <mergeCell ref="B13:D13"/>
    <mergeCell ref="B1:C1"/>
  </mergeCells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SUMIF</vt:lpstr>
      <vt:lpstr>COUNTIF</vt:lpstr>
      <vt:lpstr>COUNTBLANK</vt:lpstr>
      <vt:lpstr>POČET</vt:lpstr>
      <vt:lpstr>POČET2</vt:lpstr>
      <vt:lpstr>KDYŽ</vt:lpstr>
      <vt:lpstr>ZVOLIT</vt:lpstr>
      <vt:lpstr>INDEX</vt:lpstr>
      <vt:lpstr>SVYHLEDAT</vt:lpstr>
      <vt:lpstr>VVYHLEDAT</vt:lpstr>
      <vt:lpstr>VYHLEDAT</vt:lpstr>
    </vt:vector>
  </TitlesOfParts>
  <Company>JUBELA,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Marek Laurenčík</dc:creator>
  <cp:lastModifiedBy>Stanislav Kajtár</cp:lastModifiedBy>
  <cp:lastPrinted>2012-03-05T17:50:02Z</cp:lastPrinted>
  <dcterms:created xsi:type="dcterms:W3CDTF">2005-07-12T23:15:27Z</dcterms:created>
  <dcterms:modified xsi:type="dcterms:W3CDTF">2016-11-27T21:01:31Z</dcterms:modified>
</cp:coreProperties>
</file>